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54" activeTab="3"/>
  </bookViews>
  <sheets>
    <sheet name="Assumptions 31.12.2013" sheetId="16" r:id="rId1"/>
    <sheet name="Assumptions 31.12.2014" sheetId="1" r:id="rId2"/>
    <sheet name="Support" sheetId="13" state="hidden" r:id="rId3"/>
    <sheet name="DBO_active" sheetId="2" r:id="rId4"/>
  </sheets>
  <definedNames>
    <definedName name="_xlnm._FilterDatabase" localSheetId="3" hidden="1">DBO_active!$A$11:$AE$11</definedName>
    <definedName name="k_acc">'Assumptions 31.12.2014'!#REF!</definedName>
    <definedName name="k_imp">'Assumptions 31.12.2014'!#REF!</definedName>
    <definedName name="load_info" localSheetId="1">'Assumptions 31.12.2014'!#REF!</definedName>
  </definedNames>
  <calcPr calcId="145621"/>
</workbook>
</file>

<file path=xl/calcChain.xml><?xml version="1.0" encoding="utf-8"?>
<calcChain xmlns="http://schemas.openxmlformats.org/spreadsheetml/2006/main">
  <c r="H18" i="2" l="1"/>
  <c r="I18" i="2" s="1"/>
  <c r="O18" i="2" s="1"/>
  <c r="V18" i="2" l="1"/>
  <c r="L18" i="2"/>
  <c r="Y18" i="2"/>
  <c r="J18" i="2"/>
  <c r="X18" i="2"/>
  <c r="T18" i="2"/>
  <c r="W18" i="2"/>
  <c r="N18" i="2"/>
  <c r="M18" i="2"/>
  <c r="U18" i="2" l="1"/>
  <c r="Z18" i="2" s="1"/>
  <c r="AC18" i="2"/>
  <c r="AA18" i="2"/>
  <c r="Q18" i="2"/>
  <c r="K18" i="2"/>
  <c r="P18" i="2" s="1"/>
  <c r="R18" i="2" s="1"/>
  <c r="AB18" i="2" l="1"/>
  <c r="S18" i="2"/>
  <c r="C23" i="2" l="1"/>
  <c r="C22" i="2"/>
  <c r="B23" i="2"/>
  <c r="B22" i="2"/>
  <c r="H17" i="2"/>
  <c r="W17" i="2" s="1"/>
  <c r="N108" i="16"/>
  <c r="Q107" i="16"/>
  <c r="N107" i="16"/>
  <c r="N106" i="16"/>
  <c r="Q105" i="16"/>
  <c r="N105" i="16"/>
  <c r="N104" i="16"/>
  <c r="Q103" i="16"/>
  <c r="N103" i="16"/>
  <c r="N102" i="16"/>
  <c r="Q101" i="16"/>
  <c r="N101" i="16"/>
  <c r="N100" i="16"/>
  <c r="Q99" i="16"/>
  <c r="N99" i="16"/>
  <c r="N98" i="16"/>
  <c r="Q97" i="16"/>
  <c r="N97" i="16"/>
  <c r="N96" i="16"/>
  <c r="Q95" i="16"/>
  <c r="N95" i="16"/>
  <c r="N94" i="16"/>
  <c r="Q93" i="16"/>
  <c r="N93" i="16"/>
  <c r="N92" i="16"/>
  <c r="Q91" i="16"/>
  <c r="N91" i="16"/>
  <c r="N90" i="16"/>
  <c r="Q89" i="16"/>
  <c r="N89" i="16"/>
  <c r="N88" i="16"/>
  <c r="Q87" i="16"/>
  <c r="N87" i="16"/>
  <c r="N86" i="16"/>
  <c r="Q85" i="16"/>
  <c r="N85" i="16"/>
  <c r="N84" i="16"/>
  <c r="Q83" i="16"/>
  <c r="N83" i="16"/>
  <c r="N82" i="16"/>
  <c r="Q81" i="16"/>
  <c r="N81" i="16"/>
  <c r="N80" i="16"/>
  <c r="Q79" i="16"/>
  <c r="N79" i="16"/>
  <c r="N78" i="16"/>
  <c r="Q77" i="16"/>
  <c r="N77" i="16"/>
  <c r="N76" i="16"/>
  <c r="Q75" i="16"/>
  <c r="N75" i="16"/>
  <c r="N74" i="16"/>
  <c r="Q73" i="16"/>
  <c r="N73" i="16"/>
  <c r="N72" i="16"/>
  <c r="Q71" i="16"/>
  <c r="N71" i="16"/>
  <c r="N70" i="16"/>
  <c r="Q69" i="16"/>
  <c r="N69" i="16"/>
  <c r="N68" i="16"/>
  <c r="Q67" i="16"/>
  <c r="N67" i="16"/>
  <c r="N66" i="16"/>
  <c r="Q65" i="16"/>
  <c r="N65" i="16"/>
  <c r="N64" i="16"/>
  <c r="Q63" i="16"/>
  <c r="N63" i="16"/>
  <c r="N62" i="16"/>
  <c r="Q61" i="16"/>
  <c r="N61" i="16"/>
  <c r="N60" i="16"/>
  <c r="Q59" i="16"/>
  <c r="N59" i="16"/>
  <c r="N58" i="16"/>
  <c r="Q57" i="16"/>
  <c r="N57" i="16"/>
  <c r="N56" i="16"/>
  <c r="Q55" i="16"/>
  <c r="N55" i="16"/>
  <c r="N54" i="16"/>
  <c r="Q53" i="16"/>
  <c r="N53" i="16"/>
  <c r="N52" i="16"/>
  <c r="Q51" i="16"/>
  <c r="N51" i="16"/>
  <c r="N50" i="16"/>
  <c r="Q49" i="16"/>
  <c r="N49" i="16"/>
  <c r="N48" i="16"/>
  <c r="Q47" i="16"/>
  <c r="N47" i="16"/>
  <c r="N46" i="16"/>
  <c r="Q45" i="16"/>
  <c r="N45" i="16"/>
  <c r="N44" i="16"/>
  <c r="Q43" i="16"/>
  <c r="N43" i="16"/>
  <c r="N42" i="16"/>
  <c r="Q41" i="16"/>
  <c r="N41" i="16"/>
  <c r="N40" i="16"/>
  <c r="Q39" i="16"/>
  <c r="N39" i="16"/>
  <c r="N38" i="16"/>
  <c r="Q37" i="16"/>
  <c r="N37" i="16"/>
  <c r="N36" i="16"/>
  <c r="Q35" i="16"/>
  <c r="N35" i="16"/>
  <c r="N34" i="16"/>
  <c r="Q33" i="16"/>
  <c r="N33" i="16"/>
  <c r="N32" i="16"/>
  <c r="Q31" i="16"/>
  <c r="N31" i="16"/>
  <c r="N30" i="16"/>
  <c r="Q29" i="16"/>
  <c r="N29" i="16"/>
  <c r="N28" i="16"/>
  <c r="Q27" i="16"/>
  <c r="N27" i="16"/>
  <c r="N26" i="16"/>
  <c r="Q25" i="16"/>
  <c r="N25" i="16"/>
  <c r="N24" i="16"/>
  <c r="Q23" i="16"/>
  <c r="N23" i="16"/>
  <c r="N22" i="16"/>
  <c r="Q21" i="16"/>
  <c r="N21" i="16"/>
  <c r="N20" i="16"/>
  <c r="Q19" i="16"/>
  <c r="N19" i="16"/>
  <c r="N18" i="16"/>
  <c r="Q17" i="16"/>
  <c r="N17" i="16"/>
  <c r="N16" i="16"/>
  <c r="Q15" i="16"/>
  <c r="N15" i="16"/>
  <c r="N14" i="16"/>
  <c r="Q13" i="16"/>
  <c r="N13" i="16"/>
  <c r="N12" i="16"/>
  <c r="Q11" i="16"/>
  <c r="N11" i="16"/>
  <c r="J11" i="16"/>
  <c r="Q108" i="16" s="1"/>
  <c r="Q10" i="16"/>
  <c r="N10" i="16"/>
  <c r="Q9" i="16"/>
  <c r="N9" i="16"/>
  <c r="Q8" i="16"/>
  <c r="N8" i="16"/>
  <c r="J8" i="16"/>
  <c r="C35" i="2"/>
  <c r="B35" i="2"/>
  <c r="X17" i="2" l="1"/>
  <c r="V17" i="2"/>
  <c r="T17" i="2"/>
  <c r="Y17" i="2"/>
  <c r="I17" i="2"/>
  <c r="M17" i="2" s="1"/>
  <c r="Q12" i="16"/>
  <c r="Q14" i="16"/>
  <c r="Q16" i="16"/>
  <c r="Q18" i="16"/>
  <c r="Q20" i="16"/>
  <c r="Q22" i="16"/>
  <c r="Q24" i="16"/>
  <c r="Q26" i="16"/>
  <c r="Q28" i="16"/>
  <c r="Q30" i="16"/>
  <c r="Q32" i="16"/>
  <c r="Q34" i="16"/>
  <c r="Q36" i="16"/>
  <c r="Q38" i="16"/>
  <c r="Q40" i="16"/>
  <c r="Q42" i="16"/>
  <c r="Q44" i="16"/>
  <c r="Q46" i="16"/>
  <c r="Q48" i="16"/>
  <c r="Q50" i="16"/>
  <c r="Q52" i="16"/>
  <c r="Q54" i="16"/>
  <c r="Q56" i="16"/>
  <c r="Q58" i="16"/>
  <c r="Q60" i="16"/>
  <c r="Q62" i="16"/>
  <c r="Q64" i="16"/>
  <c r="Q66" i="16"/>
  <c r="Q68" i="16"/>
  <c r="Q70" i="16"/>
  <c r="Q72" i="16"/>
  <c r="Q74" i="16"/>
  <c r="Q76" i="16"/>
  <c r="Q78" i="16"/>
  <c r="Q80" i="16"/>
  <c r="Q82" i="16"/>
  <c r="Q84" i="16"/>
  <c r="Q86" i="16"/>
  <c r="Q88" i="16"/>
  <c r="Q90" i="16"/>
  <c r="Q92" i="16"/>
  <c r="Q94" i="16"/>
  <c r="Q96" i="16"/>
  <c r="Q98" i="16"/>
  <c r="Q100" i="16"/>
  <c r="Q102" i="16"/>
  <c r="Q104" i="16"/>
  <c r="Q106" i="16"/>
  <c r="N17" i="2" l="1"/>
  <c r="AA17" i="2"/>
  <c r="U17" i="2"/>
  <c r="O17" i="2"/>
  <c r="J17" i="2"/>
  <c r="L17" i="2"/>
  <c r="Z17" i="2"/>
  <c r="H12" i="2"/>
  <c r="X12" i="2" l="1"/>
  <c r="AC17" i="2"/>
  <c r="K17" i="2"/>
  <c r="P17" i="2" s="1"/>
  <c r="Q17" i="2"/>
  <c r="AB17" i="2"/>
  <c r="C36" i="2" s="1"/>
  <c r="C32" i="2" l="1"/>
  <c r="C31" i="2"/>
  <c r="C3" i="13"/>
  <c r="C4" i="13"/>
  <c r="C5" i="13"/>
  <c r="C6" i="13"/>
  <c r="C7" i="13"/>
  <c r="C8" i="13"/>
  <c r="C9" i="13"/>
  <c r="C10" i="13"/>
  <c r="C11" i="13"/>
  <c r="C12" i="13"/>
  <c r="C2" i="13"/>
  <c r="C33" i="2" l="1"/>
  <c r="C48" i="2" s="1"/>
  <c r="J8" i="1"/>
  <c r="J11" i="1"/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8" i="1"/>
  <c r="R17" i="2" l="1"/>
  <c r="B36" i="2" s="1"/>
  <c r="S17" i="2"/>
  <c r="B32" i="2" s="1"/>
  <c r="I12" i="2"/>
  <c r="N12" i="2" s="1"/>
  <c r="Y12" i="2"/>
  <c r="T12" i="2"/>
  <c r="V12" i="2"/>
  <c r="B31" i="2" l="1"/>
  <c r="B33" i="2" s="1"/>
  <c r="B48" i="2" s="1"/>
  <c r="M12" i="2"/>
  <c r="J12" i="2"/>
  <c r="L12" i="2"/>
  <c r="O12" i="2"/>
  <c r="AA12" i="2"/>
  <c r="U12" i="2"/>
  <c r="K12" i="2" l="1"/>
  <c r="Q12" i="2"/>
  <c r="W12" i="2" l="1"/>
  <c r="Z12" i="2" s="1"/>
  <c r="AC12" i="2" s="1"/>
  <c r="C47" i="2" l="1"/>
  <c r="AB12" i="2"/>
  <c r="C42" i="2" s="1"/>
  <c r="P12" i="2" l="1"/>
  <c r="S12" i="2" s="1"/>
  <c r="B47" i="2" l="1"/>
  <c r="R12" i="2"/>
  <c r="B42" i="2" l="1"/>
  <c r="B37" i="2" l="1"/>
  <c r="B54" i="2" s="1"/>
  <c r="C37" i="2"/>
  <c r="C49" i="2" s="1"/>
</calcChain>
</file>

<file path=xl/sharedStrings.xml><?xml version="1.0" encoding="utf-8"?>
<sst xmlns="http://schemas.openxmlformats.org/spreadsheetml/2006/main" count="179" uniqueCount="94">
  <si>
    <t>Актуарные предположения на 31.12.2014</t>
  </si>
  <si>
    <t>Возраст</t>
  </si>
  <si>
    <t>lx_m</t>
  </si>
  <si>
    <t>lx_f</t>
  </si>
  <si>
    <t>Увольнение</t>
  </si>
  <si>
    <t>Стаж</t>
  </si>
  <si>
    <t>Демографические актуарные предположения</t>
  </si>
  <si>
    <t>Пол</t>
  </si>
  <si>
    <t>Финансовые актуарные предположения</t>
  </si>
  <si>
    <t>Средневзвешенная дюрация:</t>
  </si>
  <si>
    <t>Ставка дисконтирования:</t>
  </si>
  <si>
    <t>Ставка роста зарплаты работников:</t>
  </si>
  <si>
    <t>Дисконтирование</t>
  </si>
  <si>
    <t>Срок</t>
  </si>
  <si>
    <t>k</t>
  </si>
  <si>
    <t>Рост зарплат</t>
  </si>
  <si>
    <t>Номер</t>
  </si>
  <si>
    <t>Программа</t>
  </si>
  <si>
    <t>Тип</t>
  </si>
  <si>
    <t>Размер</t>
  </si>
  <si>
    <t>Юбилейные выплаты для работников - к 50-летию со дня рождения</t>
  </si>
  <si>
    <t>5% от ЗП за каждый год стажа</t>
  </si>
  <si>
    <t>JB</t>
  </si>
  <si>
    <t>Единовременная выплата при выходе на пенсию по старости</t>
  </si>
  <si>
    <t>LS</t>
  </si>
  <si>
    <t>№</t>
  </si>
  <si>
    <t>ФИО</t>
  </si>
  <si>
    <t>Дата рождения</t>
  </si>
  <si>
    <t>Возраст выхода  на пенсию</t>
  </si>
  <si>
    <t>М</t>
  </si>
  <si>
    <t>Возраст на отчетную дату</t>
  </si>
  <si>
    <t>Лет до выхода на пенсию</t>
  </si>
  <si>
    <t>Отчетная дата:</t>
  </si>
  <si>
    <t>Стаж в момент выхода на пенсию</t>
  </si>
  <si>
    <t>Размер обязательств</t>
  </si>
  <si>
    <t>Дожитие</t>
  </si>
  <si>
    <t>Рост зарплаты</t>
  </si>
  <si>
    <t>AL</t>
  </si>
  <si>
    <t>Accrual</t>
  </si>
  <si>
    <t>DBO</t>
  </si>
  <si>
    <t>Стаж к 50-ти летию</t>
  </si>
  <si>
    <t>Ставка инфляции (EIU прогноз):</t>
  </si>
  <si>
    <t>CSC</t>
  </si>
  <si>
    <t>Раскрытия</t>
  </si>
  <si>
    <t>На начало года</t>
  </si>
  <si>
    <t>Процентный расход</t>
  </si>
  <si>
    <t>Изменение демографических допущений</t>
  </si>
  <si>
    <t>Изменение финансовых допущений</t>
  </si>
  <si>
    <t>Корректировки на основе опыта</t>
  </si>
  <si>
    <t>Стоимость текущих услуг</t>
  </si>
  <si>
    <t>Стоимость прошлых услуг (включая секвестры)</t>
  </si>
  <si>
    <t>Прекращение и погашение</t>
  </si>
  <si>
    <t>Произведенные выплаты</t>
  </si>
  <si>
    <t>На конец года</t>
  </si>
  <si>
    <t>Доходность ОФЗ</t>
  </si>
  <si>
    <t>http://www.micex.ru/marketdata/indices/state/yieldcurve/chart</t>
  </si>
  <si>
    <t>Актуарные предположнния</t>
  </si>
  <si>
    <t>Финансовые</t>
  </si>
  <si>
    <t>Демографические</t>
  </si>
  <si>
    <t>Таблица смертности</t>
  </si>
  <si>
    <t>Таблица увольнения</t>
  </si>
  <si>
    <t>Ставка дисконтирования</t>
  </si>
  <si>
    <t>Ставка роста зарплаты работников</t>
  </si>
  <si>
    <t>Изменения приведенной стоимости обязательств</t>
  </si>
  <si>
    <t>В отчет о прибылях и убытках</t>
  </si>
  <si>
    <t>Актуарные прибыли/убытки, признанные в составе прибылей или убытков</t>
  </si>
  <si>
    <t>Выплаты по окончании трудовой деятельности</t>
  </si>
  <si>
    <t>Прочие долгосрочные выплаты</t>
  </si>
  <si>
    <t>Актуарные прибыли/убытки:</t>
  </si>
  <si>
    <t>В прочем совокупном доходе</t>
  </si>
  <si>
    <t>Актуарные прибыли/убытки, признанные в составе прочего совокупного дохода</t>
  </si>
  <si>
    <t>Корректировка</t>
  </si>
  <si>
    <t>Статья ТК РФ</t>
  </si>
  <si>
    <t>Уволен(а) в связи с истечением срока трудового договора, пункт 2 части первой статьи 77 Трудового кодекса Российской Федерации</t>
  </si>
  <si>
    <t>Уволен(а) по собственному желанию, в связи с выходом на пенсию по возрасту, пункт 3 статьи 77 Трудового кодекса Российской Федерации.</t>
  </si>
  <si>
    <t>Уволен(а) по собственному желанию, пункт 3  части первой статьи 77 Трудового кодекса Российской Федерации.</t>
  </si>
  <si>
    <t>Уволен(а) в связи с сокращением штата работников организации, пункт 2 части первой статьи 81 Трудового кодекса Российской Федерации</t>
  </si>
  <si>
    <t>Уволен за появление на работе в состоянии алкогольного опьянения, подпункт "б" пункта 6 части первой статьи 81 Трудового кодекса Российской Федерации</t>
  </si>
  <si>
    <t>Уволен(а) в связи с приемом на должность другого работника, для которого эта работа будет являться основной, пункт 14 части первой статьи 81 ТК РФ</t>
  </si>
  <si>
    <t>пункт 5 части первой статьи 77 Трудового кодекса. Увольнение работника по переводу.</t>
  </si>
  <si>
    <t>Уволен(а) по соглашению сторон, пункт 1 части первой статьи 77 Трудового Кодекса Российской Федерации.</t>
  </si>
  <si>
    <t>Уволен(а) за прогул, подпункт "а" пункта 6 части первой статьи 81 Трудового кодекса Российской Федерации</t>
  </si>
  <si>
    <t>Уволен в связи с призывом на военную службу, пункт 1части  первой статьи 83 Трудового кодекса Российской Федерации</t>
  </si>
  <si>
    <t>Уволен(а) по собственному желанию в связи с переездом в другую местность, пункт 3 части первой статьи 77 Трудового кодекса Российской Федерации</t>
  </si>
  <si>
    <t>Включать в расчет</t>
  </si>
  <si>
    <t>Пример расчета обязательств по МСФО 19 на 31.12.2014</t>
  </si>
  <si>
    <t>Иванов Иван Иванович</t>
  </si>
  <si>
    <t>Зарплата</t>
  </si>
  <si>
    <t>Таблица увольнений</t>
  </si>
  <si>
    <t>Юбилейные выплаты</t>
  </si>
  <si>
    <t>Стаж: 
- [5 - 10] -  1 зарплата
- [10 - 15] - 2 зарплаты 
- [15 - 20] - 3 зарплаты 
- [20 - 25] - 4 зарплаты
- [25 - 30] - 5 зарплаты 
- [&gt; 30] - 7  зарплат</t>
  </si>
  <si>
    <t>Модельная таблица 1</t>
  </si>
  <si>
    <t>Модельная таблица 2</t>
  </si>
  <si>
    <t>изменений в демографии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</si>
</sst>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164" formatCode="#,##0_р_.;\(#,##0\)_р_.;&quot;-&quot;_р"/>
  </numFmts>
  <fonts count="13" x14ac:knownFonts="1"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1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2" fontId="2" fillId="2" borderId="0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6" fillId="2" borderId="0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/>
    <xf numFmtId="14" fontId="2" fillId="2" borderId="0" xfId="0" applyNumberFormat="1" applyFont="1" applyFill="1" applyBorder="1" applyAlignment="1">
      <alignment horizontal="center" vertical="center"/>
    </xf>
    <xf numFmtId="0" fontId="2" fillId="2" borderId="10" xfId="0" applyFont="1" applyFill="1" applyBorder="1"/>
    <xf numFmtId="0" fontId="7" fillId="2" borderId="0" xfId="0" applyFont="1" applyFill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" xfId="0" applyFont="1" applyFill="1" applyBorder="1"/>
    <xf numFmtId="0" fontId="2" fillId="2" borderId="7" xfId="0" applyFont="1" applyFill="1" applyBorder="1"/>
    <xf numFmtId="0" fontId="9" fillId="2" borderId="0" xfId="2" applyFill="1"/>
    <xf numFmtId="9" fontId="2" fillId="2" borderId="15" xfId="0" applyNumberFormat="1" applyFont="1" applyFill="1" applyBorder="1" applyAlignment="1">
      <alignment horizontal="center" vertical="center"/>
    </xf>
    <xf numFmtId="9" fontId="2" fillId="2" borderId="13" xfId="0" applyNumberFormat="1" applyFont="1" applyFill="1" applyBorder="1" applyAlignment="1">
      <alignment horizontal="center" vertical="center"/>
    </xf>
    <xf numFmtId="9" fontId="2" fillId="2" borderId="14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14" fontId="1" fillId="2" borderId="8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41" fontId="3" fillId="2" borderId="0" xfId="0" applyNumberFormat="1" applyFont="1" applyFill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17" fontId="2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9" fontId="7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9" fontId="2" fillId="2" borderId="9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164" fontId="2" fillId="4" borderId="7" xfId="0" applyNumberFormat="1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12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312965</xdr:colOff>
      <xdr:row>4</xdr:row>
      <xdr:rowOff>81643</xdr:rowOff>
    </xdr:from>
    <xdr:to>
      <xdr:col>31</xdr:col>
      <xdr:colOff>136393</xdr:colOff>
      <xdr:row>55</xdr:row>
      <xdr:rowOff>90506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8822" y="734786"/>
          <a:ext cx="7783606" cy="8336435"/>
        </a:xfrm>
        <a:prstGeom prst="rect">
          <a:avLst/>
        </a:prstGeom>
      </xdr:spPr>
    </xdr:pic>
    <xdr:clientData/>
  </xdr:twoCellAnchor>
  <xdr:twoCellAnchor editAs="oneCell">
    <xdr:from>
      <xdr:col>18</xdr:col>
      <xdr:colOff>312964</xdr:colOff>
      <xdr:row>54</xdr:row>
      <xdr:rowOff>68035</xdr:rowOff>
    </xdr:from>
    <xdr:to>
      <xdr:col>33</xdr:col>
      <xdr:colOff>480059</xdr:colOff>
      <xdr:row>83</xdr:row>
      <xdr:rowOff>101654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8821" y="8885464"/>
          <a:ext cx="9351916" cy="4768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cex.ru/marketdata/indices/state/yieldcurve/cha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icex.ru/marketdata/indices/state/yieldcurve/char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5"/>
  <sheetViews>
    <sheetView zoomScale="70" zoomScaleNormal="70" workbookViewId="0">
      <selection activeCell="I29" sqref="I29"/>
    </sheetView>
  </sheetViews>
  <sheetFormatPr defaultRowHeight="12.75" x14ac:dyDescent="0.2"/>
  <cols>
    <col min="1" max="1" width="37.28515625" style="2" bestFit="1" customWidth="1"/>
    <col min="2" max="2" width="10" style="2" bestFit="1" customWidth="1"/>
    <col min="3" max="3" width="11.7109375" style="2" bestFit="1" customWidth="1"/>
    <col min="4" max="4" width="19.5703125" style="2" bestFit="1" customWidth="1"/>
    <col min="5" max="8" width="9.140625" style="2"/>
    <col min="9" max="9" width="38.28515625" style="2" customWidth="1"/>
    <col min="10" max="15" width="9.140625" style="2"/>
    <col min="16" max="16" width="12.85546875" style="2" bestFit="1" customWidth="1"/>
    <col min="17" max="17" width="7.140625" style="2" bestFit="1" customWidth="1"/>
    <col min="18" max="16384" width="9.140625" style="2"/>
  </cols>
  <sheetData>
    <row r="1" spans="1:21" x14ac:dyDescent="0.2">
      <c r="A1" s="1"/>
    </row>
    <row r="2" spans="1:21" x14ac:dyDescent="0.2">
      <c r="A2" s="3" t="s">
        <v>0</v>
      </c>
    </row>
    <row r="3" spans="1:21" ht="15" x14ac:dyDescent="0.25">
      <c r="S3" s="17" t="s">
        <v>54</v>
      </c>
      <c r="U3" s="47" t="s">
        <v>55</v>
      </c>
    </row>
    <row r="4" spans="1:21" x14ac:dyDescent="0.2">
      <c r="A4" s="22" t="s">
        <v>6</v>
      </c>
      <c r="I4" s="22" t="s">
        <v>8</v>
      </c>
    </row>
    <row r="6" spans="1:21" x14ac:dyDescent="0.2">
      <c r="A6" s="21"/>
      <c r="B6" s="12"/>
      <c r="M6" s="17" t="s">
        <v>12</v>
      </c>
      <c r="P6" s="17" t="s">
        <v>15</v>
      </c>
    </row>
    <row r="7" spans="1:21" x14ac:dyDescent="0.2">
      <c r="A7" s="81" t="s">
        <v>59</v>
      </c>
      <c r="D7" s="81" t="s">
        <v>88</v>
      </c>
      <c r="M7" s="9" t="s">
        <v>13</v>
      </c>
      <c r="N7" s="11" t="s">
        <v>14</v>
      </c>
      <c r="P7" s="9" t="s">
        <v>13</v>
      </c>
      <c r="Q7" s="11" t="s">
        <v>14</v>
      </c>
    </row>
    <row r="8" spans="1:21" x14ac:dyDescent="0.2">
      <c r="A8" s="14" t="s">
        <v>1</v>
      </c>
      <c r="B8" s="10" t="s">
        <v>2</v>
      </c>
      <c r="C8" s="11" t="s">
        <v>3</v>
      </c>
      <c r="D8" s="14" t="s">
        <v>1</v>
      </c>
      <c r="E8" s="10" t="s">
        <v>2</v>
      </c>
      <c r="F8" s="11" t="s">
        <v>3</v>
      </c>
      <c r="I8" s="69" t="s">
        <v>9</v>
      </c>
      <c r="J8" s="70" t="str">
        <f>"11-13"</f>
        <v>11-13</v>
      </c>
      <c r="M8" s="5">
        <v>0</v>
      </c>
      <c r="N8" s="19">
        <f t="shared" ref="N8:N39" si="0">(1/(1+$J$9))^(M8)</f>
        <v>1</v>
      </c>
      <c r="P8" s="5">
        <v>0</v>
      </c>
      <c r="Q8" s="19">
        <f t="shared" ref="Q8:Q39" si="1">((1+$J$11))^(P8)</f>
        <v>1</v>
      </c>
    </row>
    <row r="9" spans="1:21" x14ac:dyDescent="0.2">
      <c r="A9" s="15">
        <v>0</v>
      </c>
      <c r="B9" s="28">
        <v>1</v>
      </c>
      <c r="C9" s="29">
        <v>1</v>
      </c>
      <c r="D9" s="15">
        <v>0</v>
      </c>
      <c r="E9" s="13"/>
      <c r="F9" s="6"/>
      <c r="I9" s="71" t="s">
        <v>10</v>
      </c>
      <c r="J9" s="72">
        <v>0.08</v>
      </c>
      <c r="M9" s="5">
        <v>1</v>
      </c>
      <c r="N9" s="19">
        <f t="shared" si="0"/>
        <v>0.92592592592592582</v>
      </c>
      <c r="P9" s="5">
        <v>1</v>
      </c>
      <c r="Q9" s="19">
        <f t="shared" si="1"/>
        <v>1.05</v>
      </c>
    </row>
    <row r="10" spans="1:21" x14ac:dyDescent="0.2">
      <c r="A10" s="15">
        <v>1</v>
      </c>
      <c r="B10" s="30">
        <v>0.99457519999999999</v>
      </c>
      <c r="C10" s="19">
        <v>0.99534080000000003</v>
      </c>
      <c r="D10" s="15">
        <v>1</v>
      </c>
      <c r="E10" s="13"/>
      <c r="F10" s="6"/>
      <c r="I10" s="71" t="s">
        <v>41</v>
      </c>
      <c r="J10" s="72">
        <v>0.05</v>
      </c>
      <c r="M10" s="5">
        <v>2</v>
      </c>
      <c r="N10" s="19">
        <f t="shared" si="0"/>
        <v>0.8573388203017831</v>
      </c>
      <c r="P10" s="5">
        <v>2</v>
      </c>
      <c r="Q10" s="19">
        <f t="shared" si="1"/>
        <v>1.1025</v>
      </c>
    </row>
    <row r="11" spans="1:21" x14ac:dyDescent="0.2">
      <c r="A11" s="15">
        <v>2</v>
      </c>
      <c r="B11" s="30">
        <v>0.99431899742848007</v>
      </c>
      <c r="C11" s="19">
        <v>0.99490922022911998</v>
      </c>
      <c r="D11" s="15">
        <v>2</v>
      </c>
      <c r="E11" s="13"/>
      <c r="F11" s="6"/>
      <c r="I11" s="73" t="s">
        <v>11</v>
      </c>
      <c r="J11" s="74">
        <f>J10</f>
        <v>0.05</v>
      </c>
      <c r="M11" s="5">
        <v>3</v>
      </c>
      <c r="N11" s="19">
        <f t="shared" si="0"/>
        <v>0.79383224102016947</v>
      </c>
      <c r="P11" s="5">
        <v>3</v>
      </c>
      <c r="Q11" s="19">
        <f t="shared" si="1"/>
        <v>1.1576250000000001</v>
      </c>
    </row>
    <row r="12" spans="1:21" x14ac:dyDescent="0.2">
      <c r="A12" s="15">
        <v>3</v>
      </c>
      <c r="B12" s="30">
        <v>0.99406286085474249</v>
      </c>
      <c r="C12" s="19">
        <v>0.9944778275912286</v>
      </c>
      <c r="D12" s="15">
        <v>3</v>
      </c>
      <c r="E12" s="13"/>
      <c r="F12" s="6"/>
      <c r="M12" s="5">
        <v>4</v>
      </c>
      <c r="N12" s="19">
        <f t="shared" si="0"/>
        <v>0.73502985279645316</v>
      </c>
      <c r="P12" s="5">
        <v>4</v>
      </c>
      <c r="Q12" s="19">
        <f t="shared" si="1"/>
        <v>1.21550625</v>
      </c>
    </row>
    <row r="13" spans="1:21" x14ac:dyDescent="0.2">
      <c r="A13" s="15">
        <v>4</v>
      </c>
      <c r="B13" s="30">
        <v>0.99380679026178631</v>
      </c>
      <c r="C13" s="19">
        <v>0.99404662200518501</v>
      </c>
      <c r="D13" s="15">
        <v>4</v>
      </c>
      <c r="E13" s="13"/>
      <c r="F13" s="6"/>
      <c r="M13" s="5">
        <v>5</v>
      </c>
      <c r="N13" s="19">
        <f t="shared" si="0"/>
        <v>0.68058319703375281</v>
      </c>
      <c r="P13" s="5">
        <v>5</v>
      </c>
      <c r="Q13" s="19">
        <f t="shared" si="1"/>
        <v>1.2762815625000001</v>
      </c>
    </row>
    <row r="14" spans="1:21" x14ac:dyDescent="0.2">
      <c r="A14" s="15">
        <v>5</v>
      </c>
      <c r="B14" s="30">
        <v>0.9935507856326149</v>
      </c>
      <c r="C14" s="19">
        <v>0.99394960305487723</v>
      </c>
      <c r="D14" s="15">
        <v>5</v>
      </c>
      <c r="E14" s="13"/>
      <c r="F14" s="6"/>
      <c r="M14" s="5">
        <v>6</v>
      </c>
      <c r="N14" s="19">
        <f t="shared" si="0"/>
        <v>0.63016962688310441</v>
      </c>
      <c r="P14" s="5">
        <v>6</v>
      </c>
      <c r="Q14" s="19">
        <f t="shared" si="1"/>
        <v>1.340095640625</v>
      </c>
    </row>
    <row r="15" spans="1:21" x14ac:dyDescent="0.2">
      <c r="A15" s="15">
        <v>6</v>
      </c>
      <c r="B15" s="30">
        <v>0.99337274133182951</v>
      </c>
      <c r="C15" s="19">
        <v>0.99385259357361899</v>
      </c>
      <c r="D15" s="15">
        <v>6</v>
      </c>
      <c r="E15" s="13"/>
      <c r="F15" s="6"/>
      <c r="M15" s="5">
        <v>7</v>
      </c>
      <c r="N15" s="19">
        <f t="shared" si="0"/>
        <v>0.58349039526213364</v>
      </c>
      <c r="P15" s="5">
        <v>7</v>
      </c>
      <c r="Q15" s="19">
        <f t="shared" si="1"/>
        <v>1.4071004226562502</v>
      </c>
    </row>
    <row r="16" spans="1:21" x14ac:dyDescent="0.2">
      <c r="A16" s="15">
        <v>7</v>
      </c>
      <c r="B16" s="30">
        <v>0.99319472893658278</v>
      </c>
      <c r="C16" s="19">
        <v>0.99375559356048615</v>
      </c>
      <c r="D16" s="15">
        <v>7</v>
      </c>
      <c r="E16" s="13"/>
      <c r="F16" s="6"/>
      <c r="M16" s="5">
        <v>8</v>
      </c>
      <c r="N16" s="19">
        <f t="shared" si="0"/>
        <v>0.54026888450197563</v>
      </c>
      <c r="P16" s="5">
        <v>8</v>
      </c>
      <c r="Q16" s="19">
        <f t="shared" si="1"/>
        <v>1.4774554437890626</v>
      </c>
    </row>
    <row r="17" spans="1:17" x14ac:dyDescent="0.2">
      <c r="A17" s="15">
        <v>8</v>
      </c>
      <c r="B17" s="30">
        <v>0.99301674844115728</v>
      </c>
      <c r="C17" s="19">
        <v>0.99365860301455466</v>
      </c>
      <c r="D17" s="15">
        <v>8</v>
      </c>
      <c r="E17" s="13"/>
      <c r="F17" s="6"/>
      <c r="M17" s="5">
        <v>9</v>
      </c>
      <c r="N17" s="19">
        <f t="shared" si="0"/>
        <v>0.50024896713145883</v>
      </c>
      <c r="P17" s="5">
        <v>9</v>
      </c>
      <c r="Q17" s="19">
        <f t="shared" si="1"/>
        <v>1.5513282159785158</v>
      </c>
    </row>
    <row r="18" spans="1:17" x14ac:dyDescent="0.2">
      <c r="A18" s="15">
        <v>9</v>
      </c>
      <c r="B18" s="30">
        <v>0.99283879983983658</v>
      </c>
      <c r="C18" s="19">
        <v>0.99356162193490039</v>
      </c>
      <c r="D18" s="15">
        <v>9</v>
      </c>
      <c r="E18" s="13"/>
      <c r="F18" s="6"/>
      <c r="M18" s="5">
        <v>10</v>
      </c>
      <c r="N18" s="19">
        <f t="shared" si="0"/>
        <v>0.46319348808468408</v>
      </c>
      <c r="P18" s="5">
        <v>10</v>
      </c>
      <c r="Q18" s="19">
        <f t="shared" si="1"/>
        <v>1.6288946267774416</v>
      </c>
    </row>
    <row r="19" spans="1:17" x14ac:dyDescent="0.2">
      <c r="A19" s="15">
        <v>10</v>
      </c>
      <c r="B19" s="30">
        <v>0.99266088312690526</v>
      </c>
      <c r="C19" s="19">
        <v>0.9934646503205995</v>
      </c>
      <c r="D19" s="15">
        <v>10</v>
      </c>
      <c r="E19" s="13"/>
      <c r="F19" s="6"/>
      <c r="M19" s="5">
        <v>11</v>
      </c>
      <c r="N19" s="19">
        <f t="shared" si="0"/>
        <v>0.4288828593376704</v>
      </c>
      <c r="P19" s="5">
        <v>11</v>
      </c>
      <c r="Q19" s="19">
        <f t="shared" si="1"/>
        <v>1.7103393581163138</v>
      </c>
    </row>
    <row r="20" spans="1:17" x14ac:dyDescent="0.2">
      <c r="A20" s="15">
        <v>11</v>
      </c>
      <c r="B20" s="30">
        <v>0.99248299829664888</v>
      </c>
      <c r="C20" s="19">
        <v>0.99336768817072818</v>
      </c>
      <c r="D20" s="15">
        <v>11</v>
      </c>
      <c r="E20" s="13"/>
      <c r="F20" s="6"/>
      <c r="M20" s="5">
        <v>12</v>
      </c>
      <c r="N20" s="19">
        <f t="shared" si="0"/>
        <v>0.39711375864599113</v>
      </c>
      <c r="P20" s="5">
        <v>12</v>
      </c>
      <c r="Q20" s="19">
        <f t="shared" si="1"/>
        <v>1.7958563260221292</v>
      </c>
    </row>
    <row r="21" spans="1:17" x14ac:dyDescent="0.2">
      <c r="A21" s="15">
        <v>12</v>
      </c>
      <c r="B21" s="30">
        <v>0.99230514534335412</v>
      </c>
      <c r="C21" s="19">
        <v>0.99327073548436273</v>
      </c>
      <c r="D21" s="15">
        <v>12</v>
      </c>
      <c r="E21" s="13"/>
      <c r="F21" s="6"/>
      <c r="M21" s="5">
        <v>13</v>
      </c>
      <c r="N21" s="19">
        <f t="shared" si="0"/>
        <v>0.3676979246722139</v>
      </c>
      <c r="P21" s="5">
        <v>13</v>
      </c>
      <c r="Q21" s="19">
        <f t="shared" si="1"/>
        <v>1.885649142323236</v>
      </c>
    </row>
    <row r="22" spans="1:17" x14ac:dyDescent="0.2">
      <c r="A22" s="15">
        <v>13</v>
      </c>
      <c r="B22" s="30">
        <v>0.99212732426130856</v>
      </c>
      <c r="C22" s="19">
        <v>0.99317379226057945</v>
      </c>
      <c r="D22" s="15">
        <v>13</v>
      </c>
      <c r="E22" s="13"/>
      <c r="F22" s="6"/>
      <c r="M22" s="5">
        <v>14</v>
      </c>
      <c r="N22" s="19">
        <f t="shared" si="0"/>
        <v>0.34046104136316102</v>
      </c>
      <c r="P22" s="5">
        <v>14</v>
      </c>
      <c r="Q22" s="19">
        <f t="shared" si="1"/>
        <v>1.9799315994393973</v>
      </c>
    </row>
    <row r="23" spans="1:17" x14ac:dyDescent="0.2">
      <c r="A23" s="15">
        <v>14</v>
      </c>
      <c r="B23" s="30">
        <v>0.99165427795310068</v>
      </c>
      <c r="C23" s="19">
        <v>0.99307685849845473</v>
      </c>
      <c r="D23" s="15">
        <v>14</v>
      </c>
      <c r="E23" s="13"/>
      <c r="F23" s="6"/>
      <c r="M23" s="5">
        <v>15</v>
      </c>
      <c r="N23" s="19">
        <f t="shared" si="0"/>
        <v>0.31524170496588977</v>
      </c>
      <c r="P23" s="5">
        <v>15</v>
      </c>
      <c r="Q23" s="19">
        <f t="shared" si="1"/>
        <v>2.0789281794113679</v>
      </c>
    </row>
    <row r="24" spans="1:17" x14ac:dyDescent="0.2">
      <c r="A24" s="15">
        <v>15</v>
      </c>
      <c r="B24" s="30">
        <v>0.99118145719337258</v>
      </c>
      <c r="C24" s="19">
        <v>0.99297993419706521</v>
      </c>
      <c r="D24" s="15">
        <v>15</v>
      </c>
      <c r="E24" s="13"/>
      <c r="F24" s="6"/>
      <c r="M24" s="5">
        <v>16</v>
      </c>
      <c r="N24" s="19">
        <f t="shared" si="0"/>
        <v>0.29189046756100906</v>
      </c>
      <c r="P24" s="5">
        <v>16</v>
      </c>
      <c r="Q24" s="19">
        <f t="shared" si="1"/>
        <v>2.182874588381936</v>
      </c>
    </row>
    <row r="25" spans="1:17" x14ac:dyDescent="0.2">
      <c r="A25" s="15">
        <v>16</v>
      </c>
      <c r="B25" s="30">
        <v>0.99070886187458274</v>
      </c>
      <c r="C25" s="19">
        <v>0.99288301935548751</v>
      </c>
      <c r="D25" s="15">
        <v>16</v>
      </c>
      <c r="E25" s="13"/>
      <c r="F25" s="6"/>
      <c r="M25" s="5">
        <v>17</v>
      </c>
      <c r="N25" s="19">
        <f t="shared" si="0"/>
        <v>0.27026895144537871</v>
      </c>
      <c r="P25" s="5">
        <v>17</v>
      </c>
      <c r="Q25" s="19">
        <f t="shared" si="1"/>
        <v>2.2920183178010332</v>
      </c>
    </row>
    <row r="26" spans="1:17" x14ac:dyDescent="0.2">
      <c r="A26" s="15">
        <v>17</v>
      </c>
      <c r="B26" s="30">
        <v>0.9902364918892409</v>
      </c>
      <c r="C26" s="19">
        <v>0.99278611397279837</v>
      </c>
      <c r="D26" s="15">
        <v>17</v>
      </c>
      <c r="E26" s="30"/>
      <c r="F26" s="6"/>
      <c r="M26" s="5">
        <v>18</v>
      </c>
      <c r="N26" s="19">
        <f t="shared" si="0"/>
        <v>0.25024902911609137</v>
      </c>
      <c r="P26" s="5">
        <v>18</v>
      </c>
      <c r="Q26" s="19">
        <f t="shared" si="1"/>
        <v>2.4066192336910848</v>
      </c>
    </row>
    <row r="27" spans="1:17" x14ac:dyDescent="0.2">
      <c r="A27" s="15">
        <v>18</v>
      </c>
      <c r="B27" s="30">
        <v>0.98869964485382877</v>
      </c>
      <c r="C27" s="19">
        <v>0.99268921804807464</v>
      </c>
      <c r="D27" s="15">
        <v>18</v>
      </c>
      <c r="E27" s="30">
        <v>1</v>
      </c>
      <c r="F27" s="19">
        <v>1</v>
      </c>
      <c r="M27" s="5">
        <v>19</v>
      </c>
      <c r="N27" s="19">
        <f t="shared" si="0"/>
        <v>0.23171206399638089</v>
      </c>
      <c r="P27" s="5">
        <v>19</v>
      </c>
      <c r="Q27" s="19">
        <f t="shared" si="1"/>
        <v>2.526950195375639</v>
      </c>
    </row>
    <row r="28" spans="1:17" x14ac:dyDescent="0.2">
      <c r="A28" s="15">
        <v>19</v>
      </c>
      <c r="B28" s="30">
        <v>0.98716518300501566</v>
      </c>
      <c r="C28" s="19">
        <v>0.99259233158039306</v>
      </c>
      <c r="D28" s="15">
        <v>19</v>
      </c>
      <c r="E28" s="30">
        <v>1</v>
      </c>
      <c r="F28" s="19">
        <v>1</v>
      </c>
      <c r="M28" s="5">
        <v>20</v>
      </c>
      <c r="N28" s="19">
        <f t="shared" si="0"/>
        <v>0.21454820740405639</v>
      </c>
      <c r="P28" s="5">
        <v>20</v>
      </c>
      <c r="Q28" s="19">
        <f t="shared" si="1"/>
        <v>2.6532977051444209</v>
      </c>
    </row>
    <row r="29" spans="1:17" x14ac:dyDescent="0.2">
      <c r="A29" s="15">
        <v>20</v>
      </c>
      <c r="B29" s="30">
        <v>0.98581237183822557</v>
      </c>
      <c r="C29" s="19">
        <v>0.99249545456883081</v>
      </c>
      <c r="D29" s="15">
        <v>20</v>
      </c>
      <c r="E29" s="30">
        <v>1</v>
      </c>
      <c r="F29" s="19">
        <v>1</v>
      </c>
      <c r="M29" s="5">
        <v>21</v>
      </c>
      <c r="N29" s="19">
        <f t="shared" si="0"/>
        <v>0.19865574759634846</v>
      </c>
      <c r="P29" s="5">
        <v>21</v>
      </c>
      <c r="Q29" s="19">
        <f t="shared" si="1"/>
        <v>2.7859625904016418</v>
      </c>
    </row>
    <row r="30" spans="1:17" x14ac:dyDescent="0.2">
      <c r="A30" s="15">
        <v>21</v>
      </c>
      <c r="B30" s="30">
        <v>0.9824117134803324</v>
      </c>
      <c r="C30" s="19">
        <v>0.99186978543427062</v>
      </c>
      <c r="D30" s="15">
        <v>21</v>
      </c>
      <c r="E30" s="30">
        <v>0.85012987012987007</v>
      </c>
      <c r="F30" s="19">
        <v>0.8774603174603175</v>
      </c>
      <c r="M30" s="5">
        <v>22</v>
      </c>
      <c r="N30" s="19">
        <f t="shared" si="0"/>
        <v>0.18394050703365597</v>
      </c>
      <c r="P30" s="5">
        <v>22</v>
      </c>
      <c r="Q30" s="19">
        <f t="shared" si="1"/>
        <v>2.9252607199217238</v>
      </c>
    </row>
    <row r="31" spans="1:17" x14ac:dyDescent="0.2">
      <c r="A31" s="15">
        <v>22</v>
      </c>
      <c r="B31" s="30">
        <v>0.98072117940377546</v>
      </c>
      <c r="C31" s="19">
        <v>0.99124451072153286</v>
      </c>
      <c r="D31" s="15">
        <v>22</v>
      </c>
      <c r="E31" s="30">
        <v>0.72272079608702977</v>
      </c>
      <c r="F31" s="19">
        <v>0.7699366087175612</v>
      </c>
      <c r="M31" s="5">
        <v>23</v>
      </c>
      <c r="N31" s="19">
        <f t="shared" si="0"/>
        <v>0.17031528429042217</v>
      </c>
      <c r="P31" s="5">
        <v>23</v>
      </c>
      <c r="Q31" s="19">
        <f t="shared" si="1"/>
        <v>3.0715237559178106</v>
      </c>
    </row>
    <row r="32" spans="1:17" x14ac:dyDescent="0.2">
      <c r="A32" s="15">
        <v>23</v>
      </c>
      <c r="B32" s="30">
        <v>0.97817915010676082</v>
      </c>
      <c r="C32" s="19">
        <v>0.99061963018197396</v>
      </c>
      <c r="D32" s="15">
        <v>23</v>
      </c>
      <c r="E32" s="30">
        <v>0.61440653651762289</v>
      </c>
      <c r="F32" s="19">
        <v>0.67558882110963148</v>
      </c>
      <c r="M32" s="5">
        <v>24</v>
      </c>
      <c r="N32" s="19">
        <f t="shared" si="0"/>
        <v>0.15769933730594646</v>
      </c>
      <c r="P32" s="5">
        <v>24</v>
      </c>
      <c r="Q32" s="19">
        <f t="shared" si="1"/>
        <v>3.2250999437137007</v>
      </c>
    </row>
    <row r="33" spans="1:17" x14ac:dyDescent="0.2">
      <c r="A33" s="15">
        <v>24</v>
      </c>
      <c r="B33" s="30">
        <v>0.97634408602116052</v>
      </c>
      <c r="C33" s="19">
        <v>0.98982871946923667</v>
      </c>
      <c r="D33" s="15">
        <v>24</v>
      </c>
      <c r="E33" s="30">
        <v>0.52232534909667006</v>
      </c>
      <c r="F33" s="19">
        <v>0.59280238144349884</v>
      </c>
      <c r="M33" s="5">
        <v>25</v>
      </c>
      <c r="N33" s="19">
        <f t="shared" si="0"/>
        <v>0.14601790491291336</v>
      </c>
      <c r="P33" s="5">
        <v>25</v>
      </c>
      <c r="Q33" s="19">
        <f t="shared" si="1"/>
        <v>3.3863549408993858</v>
      </c>
    </row>
    <row r="34" spans="1:17" x14ac:dyDescent="0.2">
      <c r="A34" s="15">
        <v>25</v>
      </c>
      <c r="B34" s="30">
        <v>0.97391181763406454</v>
      </c>
      <c r="C34" s="19">
        <v>0.9890384402196124</v>
      </c>
      <c r="D34" s="15">
        <v>25</v>
      </c>
      <c r="E34" s="30">
        <v>0.44404438119309114</v>
      </c>
      <c r="F34" s="19">
        <v>0.52016056581264469</v>
      </c>
      <c r="M34" s="5">
        <v>26</v>
      </c>
      <c r="N34" s="19">
        <f t="shared" si="0"/>
        <v>0.13520176380825311</v>
      </c>
      <c r="P34" s="5">
        <v>26</v>
      </c>
      <c r="Q34" s="19">
        <f t="shared" si="1"/>
        <v>3.5556726879443552</v>
      </c>
    </row>
    <row r="35" spans="1:17" x14ac:dyDescent="0.2">
      <c r="A35" s="15">
        <v>26</v>
      </c>
      <c r="B35" s="30">
        <v>0.9715861162135544</v>
      </c>
      <c r="C35" s="19">
        <v>0.98825353931345417</v>
      </c>
      <c r="D35" s="15">
        <v>26</v>
      </c>
      <c r="E35" s="30">
        <v>0.37749539211558109</v>
      </c>
      <c r="F35" s="19">
        <v>0.4564202552083016</v>
      </c>
      <c r="M35" s="5">
        <v>27</v>
      </c>
      <c r="N35" s="19">
        <f t="shared" si="0"/>
        <v>0.12518681834097509</v>
      </c>
      <c r="P35" s="5">
        <v>27</v>
      </c>
      <c r="Q35" s="19">
        <f t="shared" si="1"/>
        <v>3.7334563223415733</v>
      </c>
    </row>
    <row r="36" spans="1:17" x14ac:dyDescent="0.2">
      <c r="A36" s="15">
        <v>27</v>
      </c>
      <c r="B36" s="30">
        <v>0.96906931953811482</v>
      </c>
      <c r="C36" s="19">
        <v>0.98749218878676714</v>
      </c>
      <c r="D36" s="15">
        <v>27</v>
      </c>
      <c r="E36" s="30">
        <v>0.32092010867384335</v>
      </c>
      <c r="F36" s="19">
        <v>0.40049066203039546</v>
      </c>
      <c r="M36" s="5">
        <v>28</v>
      </c>
      <c r="N36" s="19">
        <f t="shared" si="0"/>
        <v>0.11591372068608806</v>
      </c>
      <c r="P36" s="5">
        <v>28</v>
      </c>
      <c r="Q36" s="19">
        <f t="shared" si="1"/>
        <v>3.9201291384586514</v>
      </c>
    </row>
    <row r="37" spans="1:17" x14ac:dyDescent="0.2">
      <c r="A37" s="15">
        <v>28</v>
      </c>
      <c r="B37" s="30">
        <v>0.96587604231637281</v>
      </c>
      <c r="C37" s="19">
        <v>0.98646993687293505</v>
      </c>
      <c r="D37" s="15">
        <v>28</v>
      </c>
      <c r="E37" s="30">
        <v>0.27282377030895821</v>
      </c>
      <c r="F37" s="19">
        <v>0.35141466344508354</v>
      </c>
      <c r="M37" s="5">
        <v>29</v>
      </c>
      <c r="N37" s="19">
        <f t="shared" si="0"/>
        <v>0.1073275191537852</v>
      </c>
      <c r="P37" s="5">
        <v>29</v>
      </c>
      <c r="Q37" s="19">
        <f t="shared" si="1"/>
        <v>4.1161355953815848</v>
      </c>
    </row>
    <row r="38" spans="1:17" x14ac:dyDescent="0.2">
      <c r="A38" s="15">
        <v>29</v>
      </c>
      <c r="B38" s="30">
        <v>0.96336399190551647</v>
      </c>
      <c r="C38" s="19">
        <v>0.98544874319428422</v>
      </c>
      <c r="D38" s="15">
        <v>29</v>
      </c>
      <c r="E38" s="30">
        <v>0.23193563642109616</v>
      </c>
      <c r="F38" s="19">
        <v>0.30835242214673364</v>
      </c>
      <c r="M38" s="5">
        <v>30</v>
      </c>
      <c r="N38" s="19">
        <f t="shared" si="0"/>
        <v>9.937733254980112E-2</v>
      </c>
      <c r="P38" s="5">
        <v>30</v>
      </c>
      <c r="Q38" s="19">
        <f t="shared" si="1"/>
        <v>4.3219423751506625</v>
      </c>
    </row>
    <row r="39" spans="1:17" x14ac:dyDescent="0.2">
      <c r="A39" s="15">
        <v>30</v>
      </c>
      <c r="B39" s="30">
        <v>0.95976023988459636</v>
      </c>
      <c r="C39" s="19">
        <v>0.98435371255084669</v>
      </c>
      <c r="D39" s="15">
        <v>30</v>
      </c>
      <c r="E39" s="30">
        <v>0.19717541246915524</v>
      </c>
      <c r="F39" s="19">
        <v>0.27056701422653073</v>
      </c>
      <c r="M39" s="5">
        <v>31</v>
      </c>
      <c r="N39" s="19">
        <f t="shared" si="0"/>
        <v>9.2016048657223237E-2</v>
      </c>
      <c r="P39" s="5">
        <v>31</v>
      </c>
      <c r="Q39" s="19">
        <f t="shared" si="1"/>
        <v>4.5380394939081974</v>
      </c>
    </row>
    <row r="40" spans="1:17" x14ac:dyDescent="0.2">
      <c r="A40" s="15">
        <v>31</v>
      </c>
      <c r="B40" s="30">
        <v>0.95601487152447073</v>
      </c>
      <c r="C40" s="19">
        <v>0.98326383612031043</v>
      </c>
      <c r="D40" s="15">
        <v>31</v>
      </c>
      <c r="E40" s="30">
        <v>0.1676247077952065</v>
      </c>
      <c r="F40" s="19">
        <v>0.2374118181975019</v>
      </c>
      <c r="M40" s="5">
        <v>32</v>
      </c>
      <c r="N40" s="19">
        <f t="shared" ref="N40:N71" si="2">(1/(1+$J$9))^(M40)</f>
        <v>8.520004505298448E-2</v>
      </c>
      <c r="P40" s="5">
        <v>32</v>
      </c>
      <c r="Q40" s="19">
        <f t="shared" ref="Q40:Q71" si="3">((1+$J$11))^(P40)</f>
        <v>4.7649414686036069</v>
      </c>
    </row>
    <row r="41" spans="1:17" x14ac:dyDescent="0.2">
      <c r="A41" s="15">
        <v>32</v>
      </c>
      <c r="B41" s="30">
        <v>0.95287684831017883</v>
      </c>
      <c r="C41" s="19">
        <v>0.98217516640095803</v>
      </c>
      <c r="D41" s="15">
        <v>32</v>
      </c>
      <c r="E41" s="30">
        <v>0.15422677425791562</v>
      </c>
      <c r="F41" s="19">
        <v>0.21980904080263008</v>
      </c>
      <c r="M41" s="5">
        <v>33</v>
      </c>
      <c r="N41" s="19">
        <f t="shared" si="2"/>
        <v>7.8888930604615257E-2</v>
      </c>
      <c r="P41" s="5">
        <v>33</v>
      </c>
      <c r="Q41" s="19">
        <f t="shared" si="3"/>
        <v>5.0031885420337874</v>
      </c>
    </row>
    <row r="42" spans="1:17" x14ac:dyDescent="0.2">
      <c r="A42" s="15">
        <v>33</v>
      </c>
      <c r="B42" s="30">
        <v>0.94821613706972407</v>
      </c>
      <c r="C42" s="19">
        <v>0.98088890980303933</v>
      </c>
      <c r="D42" s="15">
        <v>33</v>
      </c>
      <c r="E42" s="30">
        <v>0.14189971282194391</v>
      </c>
      <c r="F42" s="19">
        <v>0.20351141230205486</v>
      </c>
      <c r="M42" s="5">
        <v>34</v>
      </c>
      <c r="N42" s="19">
        <f t="shared" si="2"/>
        <v>7.3045306115384484E-2</v>
      </c>
      <c r="P42" s="5">
        <v>34</v>
      </c>
      <c r="Q42" s="19">
        <f t="shared" si="3"/>
        <v>5.2533479691354765</v>
      </c>
    </row>
    <row r="43" spans="1:17" x14ac:dyDescent="0.2">
      <c r="A43" s="15">
        <v>34</v>
      </c>
      <c r="B43" s="30">
        <v>0.94266034907940521</v>
      </c>
      <c r="C43" s="19">
        <v>0.9784610135734948</v>
      </c>
      <c r="D43" s="15">
        <v>34</v>
      </c>
      <c r="E43" s="30">
        <v>0.13055793065656177</v>
      </c>
      <c r="F43" s="19">
        <v>0.18842216310095192</v>
      </c>
      <c r="M43" s="5">
        <v>35</v>
      </c>
      <c r="N43" s="19">
        <f t="shared" si="2"/>
        <v>6.7634542699430075E-2</v>
      </c>
      <c r="P43" s="5">
        <v>35</v>
      </c>
      <c r="Q43" s="19">
        <f t="shared" si="3"/>
        <v>5.5160153675922512</v>
      </c>
    </row>
    <row r="44" spans="1:17" x14ac:dyDescent="0.2">
      <c r="A44" s="15">
        <v>35</v>
      </c>
      <c r="B44" s="30">
        <v>0.9382207958993809</v>
      </c>
      <c r="C44" s="19">
        <v>0.97652522630424099</v>
      </c>
      <c r="D44" s="15">
        <v>35</v>
      </c>
      <c r="E44" s="30">
        <v>0.1201226762080355</v>
      </c>
      <c r="F44" s="19">
        <v>0.17445169853643266</v>
      </c>
      <c r="M44" s="5">
        <v>36</v>
      </c>
      <c r="N44" s="19">
        <f t="shared" si="2"/>
        <v>6.2624576573546364E-2</v>
      </c>
      <c r="P44" s="5">
        <v>36</v>
      </c>
      <c r="Q44" s="19">
        <f t="shared" si="3"/>
        <v>5.791816135971863</v>
      </c>
    </row>
    <row r="45" spans="1:17" x14ac:dyDescent="0.2">
      <c r="A45" s="15">
        <v>36</v>
      </c>
      <c r="B45" s="30">
        <v>0.93376312125390382</v>
      </c>
      <c r="C45" s="19">
        <v>0.97350971640541351</v>
      </c>
      <c r="D45" s="15">
        <v>36</v>
      </c>
      <c r="E45" s="30">
        <v>0.11052149238898282</v>
      </c>
      <c r="F45" s="19">
        <v>0.16151706689589868</v>
      </c>
      <c r="M45" s="5">
        <v>37</v>
      </c>
      <c r="N45" s="19">
        <f t="shared" si="2"/>
        <v>5.7985719049579949E-2</v>
      </c>
      <c r="P45" s="5">
        <v>37</v>
      </c>
      <c r="Q45" s="19">
        <f t="shared" si="3"/>
        <v>6.0814069427704567</v>
      </c>
    </row>
    <row r="46" spans="1:17" x14ac:dyDescent="0.2">
      <c r="A46" s="15">
        <v>37</v>
      </c>
      <c r="B46" s="30">
        <v>0.92828828132136798</v>
      </c>
      <c r="C46" s="19">
        <v>0.9704957303234224</v>
      </c>
      <c r="D46" s="15">
        <v>37</v>
      </c>
      <c r="E46" s="30">
        <v>0.10168771347329403</v>
      </c>
      <c r="F46" s="19">
        <v>0.14954146687890238</v>
      </c>
      <c r="M46" s="5">
        <v>38</v>
      </c>
      <c r="N46" s="19">
        <f t="shared" si="2"/>
        <v>5.3690480601462913E-2</v>
      </c>
      <c r="P46" s="5">
        <v>38</v>
      </c>
      <c r="Q46" s="19">
        <f t="shared" si="3"/>
        <v>6.3854772899089784</v>
      </c>
    </row>
    <row r="47" spans="1:17" x14ac:dyDescent="0.2">
      <c r="A47" s="15">
        <v>38</v>
      </c>
      <c r="B47" s="30">
        <v>0.92329037721473373</v>
      </c>
      <c r="C47" s="19">
        <v>0.96893905517198353</v>
      </c>
      <c r="D47" s="15">
        <v>38</v>
      </c>
      <c r="E47" s="30">
        <v>9.3560002203313633E-2</v>
      </c>
      <c r="F47" s="19">
        <v>0.13845379157799517</v>
      </c>
      <c r="M47" s="5">
        <v>39</v>
      </c>
      <c r="N47" s="19">
        <f t="shared" si="2"/>
        <v>4.9713407964317509E-2</v>
      </c>
      <c r="P47" s="5">
        <v>39</v>
      </c>
      <c r="Q47" s="19">
        <f t="shared" si="3"/>
        <v>6.7047511544044287</v>
      </c>
    </row>
    <row r="48" spans="1:17" x14ac:dyDescent="0.2">
      <c r="A48" s="15">
        <v>39</v>
      </c>
      <c r="B48" s="30">
        <v>0.9169566052270407</v>
      </c>
      <c r="C48" s="19">
        <v>0.96628416216081237</v>
      </c>
      <c r="D48" s="15">
        <v>39</v>
      </c>
      <c r="E48" s="30">
        <v>8.6081923895190676E-2</v>
      </c>
      <c r="F48" s="19">
        <v>0.12818820627088146</v>
      </c>
      <c r="M48" s="5">
        <v>40</v>
      </c>
      <c r="N48" s="19">
        <f t="shared" si="2"/>
        <v>4.6030933300293994E-2</v>
      </c>
      <c r="P48" s="5">
        <v>40</v>
      </c>
      <c r="Q48" s="19">
        <f t="shared" si="3"/>
        <v>7.0399887121246492</v>
      </c>
    </row>
    <row r="49" spans="1:17" x14ac:dyDescent="0.2">
      <c r="A49" s="15">
        <v>40</v>
      </c>
      <c r="B49" s="30">
        <v>0.91105947390750464</v>
      </c>
      <c r="C49" s="19">
        <v>0.96419157717923687</v>
      </c>
      <c r="D49" s="15">
        <v>40</v>
      </c>
      <c r="E49" s="30">
        <v>7.920155458520238E-2</v>
      </c>
      <c r="F49" s="19">
        <v>0.11868375751695678</v>
      </c>
      <c r="M49" s="5">
        <v>41</v>
      </c>
      <c r="N49" s="19">
        <f t="shared" si="2"/>
        <v>4.2621234537309247E-2</v>
      </c>
      <c r="P49" s="5">
        <v>41</v>
      </c>
      <c r="Q49" s="19">
        <f t="shared" si="3"/>
        <v>7.3919881477308822</v>
      </c>
    </row>
    <row r="50" spans="1:17" x14ac:dyDescent="0.2">
      <c r="A50" s="15">
        <v>41</v>
      </c>
      <c r="B50" s="30">
        <v>0.90702384486188392</v>
      </c>
      <c r="C50" s="19">
        <v>0.96154892090450406</v>
      </c>
      <c r="D50" s="15">
        <v>41</v>
      </c>
      <c r="E50" s="30">
        <v>7.287112049621898E-2</v>
      </c>
      <c r="F50" s="19">
        <v>0.10988401123718242</v>
      </c>
      <c r="M50" s="5">
        <v>42</v>
      </c>
      <c r="N50" s="19">
        <f t="shared" si="2"/>
        <v>3.9464106053064114E-2</v>
      </c>
      <c r="P50" s="5">
        <v>42</v>
      </c>
      <c r="Q50" s="19">
        <f t="shared" si="3"/>
        <v>7.7615875551174263</v>
      </c>
    </row>
    <row r="51" spans="1:17" x14ac:dyDescent="0.2">
      <c r="A51" s="15">
        <v>42</v>
      </c>
      <c r="B51" s="30">
        <v>0.90064783004204285</v>
      </c>
      <c r="C51" s="19">
        <v>0.95909658653662921</v>
      </c>
      <c r="D51" s="15">
        <v>42</v>
      </c>
      <c r="E51" s="30">
        <v>6.9107692314509125E-2</v>
      </c>
      <c r="F51" s="19">
        <v>0.1054405128889223</v>
      </c>
      <c r="M51" s="5">
        <v>43</v>
      </c>
      <c r="N51" s="19">
        <f t="shared" si="2"/>
        <v>3.6540838938022326E-2</v>
      </c>
      <c r="P51" s="5">
        <v>43</v>
      </c>
      <c r="Q51" s="19">
        <f t="shared" si="3"/>
        <v>8.1496669328732985</v>
      </c>
    </row>
    <row r="52" spans="1:17" x14ac:dyDescent="0.2">
      <c r="A52" s="15">
        <v>43</v>
      </c>
      <c r="B52" s="30">
        <v>0.89199584672752696</v>
      </c>
      <c r="C52" s="19">
        <v>0.95658528803444165</v>
      </c>
      <c r="D52" s="15">
        <v>43</v>
      </c>
      <c r="E52" s="30">
        <v>6.5538626338052075E-2</v>
      </c>
      <c r="F52" s="19">
        <v>0.10117670107875526</v>
      </c>
      <c r="M52" s="5">
        <v>44</v>
      </c>
      <c r="N52" s="19">
        <f t="shared" si="2"/>
        <v>3.3834110127798453E-2</v>
      </c>
      <c r="P52" s="5">
        <v>44</v>
      </c>
      <c r="Q52" s="19">
        <f t="shared" si="3"/>
        <v>8.5571502795169625</v>
      </c>
    </row>
    <row r="53" spans="1:17" x14ac:dyDescent="0.2">
      <c r="A53" s="15">
        <v>44</v>
      </c>
      <c r="B53" s="30">
        <v>0.8836003818181275</v>
      </c>
      <c r="C53" s="19">
        <v>0.9535594174513311</v>
      </c>
      <c r="D53" s="15">
        <v>44</v>
      </c>
      <c r="E53" s="30">
        <v>6.2153884732988177E-2</v>
      </c>
      <c r="F53" s="19">
        <v>9.7085309628224301E-2</v>
      </c>
      <c r="M53" s="5">
        <v>45</v>
      </c>
      <c r="N53" s="19">
        <f t="shared" si="2"/>
        <v>3.1327879747961515E-2</v>
      </c>
      <c r="P53" s="5">
        <v>45</v>
      </c>
      <c r="Q53" s="19">
        <f t="shared" si="3"/>
        <v>8.9850077934928123</v>
      </c>
    </row>
    <row r="54" spans="1:17" x14ac:dyDescent="0.2">
      <c r="A54" s="15">
        <v>45</v>
      </c>
      <c r="B54" s="30">
        <v>0.87637889261760438</v>
      </c>
      <c r="C54" s="19">
        <v>0.9502364535933967</v>
      </c>
      <c r="D54" s="15">
        <v>45</v>
      </c>
      <c r="E54" s="30">
        <v>5.8943948069272264E-2</v>
      </c>
      <c r="F54" s="19">
        <v>9.3159366189172269E-2</v>
      </c>
      <c r="M54" s="5">
        <v>46</v>
      </c>
      <c r="N54" s="19">
        <f t="shared" si="2"/>
        <v>2.9007296062927332E-2</v>
      </c>
      <c r="P54" s="5">
        <v>46</v>
      </c>
      <c r="Q54" s="19">
        <f t="shared" si="3"/>
        <v>9.4342581831674508</v>
      </c>
    </row>
    <row r="55" spans="1:17" x14ac:dyDescent="0.2">
      <c r="A55" s="15">
        <v>46</v>
      </c>
      <c r="B55" s="30">
        <v>0.86606496470616634</v>
      </c>
      <c r="C55" s="19">
        <v>0.94673806306584729</v>
      </c>
      <c r="D55" s="15">
        <v>46</v>
      </c>
      <c r="E55" s="30">
        <v>5.5899788547714595E-2</v>
      </c>
      <c r="F55" s="19">
        <v>8.9392180361808946E-2</v>
      </c>
      <c r="M55" s="5">
        <v>47</v>
      </c>
      <c r="N55" s="19">
        <f t="shared" si="2"/>
        <v>2.6858607465673451E-2</v>
      </c>
      <c r="P55" s="5">
        <v>47</v>
      </c>
      <c r="Q55" s="19">
        <f t="shared" si="3"/>
        <v>9.9059710923258262</v>
      </c>
    </row>
    <row r="56" spans="1:17" x14ac:dyDescent="0.2">
      <c r="A56" s="15">
        <v>47</v>
      </c>
      <c r="B56" s="30">
        <v>0.85480473446104266</v>
      </c>
      <c r="C56" s="19">
        <v>0.94236867755718579</v>
      </c>
      <c r="D56" s="15">
        <v>47</v>
      </c>
      <c r="E56" s="30">
        <v>5.3012844609710973E-2</v>
      </c>
      <c r="F56" s="19">
        <v>8.577733229326065E-2</v>
      </c>
      <c r="M56" s="5">
        <v>48</v>
      </c>
      <c r="N56" s="19">
        <f t="shared" si="2"/>
        <v>2.4869080986734678E-2</v>
      </c>
      <c r="P56" s="5">
        <v>48</v>
      </c>
      <c r="Q56" s="19">
        <f t="shared" si="3"/>
        <v>10.401269646942117</v>
      </c>
    </row>
    <row r="57" spans="1:17" x14ac:dyDescent="0.2">
      <c r="A57" s="15">
        <v>48</v>
      </c>
      <c r="B57" s="30">
        <v>0.84157714407809869</v>
      </c>
      <c r="C57" s="19">
        <v>0.93953855594474611</v>
      </c>
      <c r="D57" s="15">
        <v>48</v>
      </c>
      <c r="E57" s="30">
        <v>5.0274996858253061E-2</v>
      </c>
      <c r="F57" s="19">
        <v>8.2308661737172606E-2</v>
      </c>
      <c r="M57" s="5">
        <v>49</v>
      </c>
      <c r="N57" s="19">
        <f t="shared" si="2"/>
        <v>2.302692683956914E-2</v>
      </c>
      <c r="P57" s="5">
        <v>49</v>
      </c>
      <c r="Q57" s="19">
        <f t="shared" si="3"/>
        <v>10.921333129289224</v>
      </c>
    </row>
    <row r="58" spans="1:17" x14ac:dyDescent="0.2">
      <c r="A58" s="15">
        <v>49</v>
      </c>
      <c r="B58" s="30">
        <v>0.83269278248349499</v>
      </c>
      <c r="C58" s="19">
        <v>0.93598409367989599</v>
      </c>
      <c r="D58" s="15">
        <v>49</v>
      </c>
      <c r="E58" s="30">
        <v>4.7678545222497835E-2</v>
      </c>
      <c r="F58" s="19">
        <v>7.8980257555719968E-2</v>
      </c>
      <c r="M58" s="5">
        <v>50</v>
      </c>
      <c r="N58" s="19">
        <f t="shared" si="2"/>
        <v>2.1321228555156609E-2</v>
      </c>
      <c r="P58" s="5">
        <v>50</v>
      </c>
      <c r="Q58" s="19">
        <f t="shared" si="3"/>
        <v>11.467399785753685</v>
      </c>
    </row>
    <row r="59" spans="1:17" x14ac:dyDescent="0.2">
      <c r="A59" s="15">
        <v>50</v>
      </c>
      <c r="B59" s="30">
        <v>0.82131087137828451</v>
      </c>
      <c r="C59" s="19">
        <v>0.93186201973132976</v>
      </c>
      <c r="D59" s="15">
        <v>50</v>
      </c>
      <c r="E59" s="30">
        <v>4.5216187301672581E-2</v>
      </c>
      <c r="F59" s="19">
        <v>7.5786447646137359E-2</v>
      </c>
      <c r="M59" s="5">
        <v>51</v>
      </c>
      <c r="N59" s="19">
        <f t="shared" si="2"/>
        <v>1.9741878291811676E-2</v>
      </c>
      <c r="P59" s="5">
        <v>51</v>
      </c>
      <c r="Q59" s="19">
        <f t="shared" si="3"/>
        <v>12.040769775041369</v>
      </c>
    </row>
    <row r="60" spans="1:17" x14ac:dyDescent="0.2">
      <c r="A60" s="15">
        <v>51</v>
      </c>
      <c r="B60" s="30">
        <v>0.8114728812365668</v>
      </c>
      <c r="C60" s="19">
        <v>0.92794670826922654</v>
      </c>
      <c r="D60" s="15">
        <v>51</v>
      </c>
      <c r="E60" s="30">
        <v>4.2880997827408694E-2</v>
      </c>
      <c r="F60" s="19">
        <v>7.2721789274600213E-2</v>
      </c>
      <c r="M60" s="5">
        <v>52</v>
      </c>
      <c r="N60" s="19">
        <f t="shared" si="2"/>
        <v>1.8279516936862663E-2</v>
      </c>
      <c r="P60" s="5">
        <v>52</v>
      </c>
      <c r="Q60" s="19">
        <f t="shared" si="3"/>
        <v>12.642808263793437</v>
      </c>
    </row>
    <row r="61" spans="1:17" x14ac:dyDescent="0.2">
      <c r="A61" s="15">
        <v>52</v>
      </c>
      <c r="B61" s="30">
        <v>0.80095035009099602</v>
      </c>
      <c r="C61" s="19">
        <v>0.92204348248990109</v>
      </c>
      <c r="D61" s="15">
        <v>52</v>
      </c>
      <c r="E61" s="30">
        <v>4.0891416796622879E-2</v>
      </c>
      <c r="F61" s="19">
        <v>7.0123477790522623E-2</v>
      </c>
      <c r="M61" s="5">
        <v>53</v>
      </c>
      <c r="N61" s="19">
        <f t="shared" si="2"/>
        <v>1.6925478645243203E-2</v>
      </c>
      <c r="P61" s="5">
        <v>53</v>
      </c>
      <c r="Q61" s="19">
        <f t="shared" si="3"/>
        <v>13.274948676983108</v>
      </c>
    </row>
    <row r="62" spans="1:17" x14ac:dyDescent="0.2">
      <c r="A62" s="15">
        <v>53</v>
      </c>
      <c r="B62" s="30">
        <v>0.78830750900487967</v>
      </c>
      <c r="C62" s="19">
        <v>0.91797026320165365</v>
      </c>
      <c r="D62" s="15">
        <v>53</v>
      </c>
      <c r="E62" s="30">
        <v>3.8994147812632128E-2</v>
      </c>
      <c r="F62" s="19">
        <v>6.7618002616382303E-2</v>
      </c>
      <c r="M62" s="5">
        <v>54</v>
      </c>
      <c r="N62" s="19">
        <f t="shared" si="2"/>
        <v>1.5671739486336298E-2</v>
      </c>
      <c r="P62" s="5">
        <v>54</v>
      </c>
      <c r="Q62" s="19">
        <f t="shared" si="3"/>
        <v>13.938696110832263</v>
      </c>
    </row>
    <row r="63" spans="1:17" x14ac:dyDescent="0.2">
      <c r="A63" s="15">
        <v>54</v>
      </c>
      <c r="B63" s="30">
        <v>0.77668218050808291</v>
      </c>
      <c r="C63" s="19">
        <v>0.91255423864876384</v>
      </c>
      <c r="D63" s="15">
        <v>54</v>
      </c>
      <c r="E63" s="30">
        <v>3.718490780585966E-2</v>
      </c>
      <c r="F63" s="19">
        <v>6.5202046759395449E-2</v>
      </c>
      <c r="M63" s="5">
        <v>55</v>
      </c>
      <c r="N63" s="19">
        <f t="shared" si="2"/>
        <v>1.4510869894755829E-2</v>
      </c>
      <c r="P63" s="5">
        <v>55</v>
      </c>
      <c r="Q63" s="19">
        <f t="shared" si="3"/>
        <v>14.635630916373879</v>
      </c>
    </row>
    <row r="64" spans="1:17" x14ac:dyDescent="0.2">
      <c r="A64" s="15">
        <v>55</v>
      </c>
      <c r="B64" s="30">
        <v>0.76180716338699206</v>
      </c>
      <c r="C64" s="19">
        <v>0.90774033252904385</v>
      </c>
      <c r="D64" s="15">
        <v>55</v>
      </c>
      <c r="E64" s="30">
        <v>3.5459612431441634E-2</v>
      </c>
      <c r="F64" s="19">
        <v>6.2872411741195011E-2</v>
      </c>
      <c r="M64" s="5">
        <v>56</v>
      </c>
      <c r="N64" s="19">
        <f t="shared" si="2"/>
        <v>1.3435990643292435E-2</v>
      </c>
      <c r="P64" s="5">
        <v>56</v>
      </c>
      <c r="Q64" s="19">
        <f t="shared" si="3"/>
        <v>15.36741246219257</v>
      </c>
    </row>
    <row r="65" spans="1:17" x14ac:dyDescent="0.2">
      <c r="A65" s="15">
        <v>56</v>
      </c>
      <c r="B65" s="30">
        <v>0.74483836590684482</v>
      </c>
      <c r="C65" s="19">
        <v>0.90052198140477291</v>
      </c>
      <c r="D65" s="15">
        <v>56</v>
      </c>
      <c r="E65" s="30">
        <v>3.3814366848851224E-2</v>
      </c>
      <c r="F65" s="19">
        <v>6.0626013363372651E-2</v>
      </c>
      <c r="M65" s="5">
        <v>57</v>
      </c>
      <c r="N65" s="19">
        <f t="shared" si="2"/>
        <v>1.2440732077122622E-2</v>
      </c>
      <c r="P65" s="5">
        <v>57</v>
      </c>
      <c r="Q65" s="19">
        <f t="shared" si="3"/>
        <v>16.135783085302201</v>
      </c>
    </row>
    <row r="66" spans="1:17" x14ac:dyDescent="0.2">
      <c r="A66" s="15">
        <v>57</v>
      </c>
      <c r="B66" s="30">
        <v>0.72676441605509567</v>
      </c>
      <c r="C66" s="19">
        <v>0.89440707694224197</v>
      </c>
      <c r="D66" s="15">
        <v>57</v>
      </c>
      <c r="E66" s="30">
        <v>3.224545692932726E-2</v>
      </c>
      <c r="F66" s="19">
        <v>5.845987762431553E-2</v>
      </c>
      <c r="M66" s="5">
        <v>58</v>
      </c>
      <c r="N66" s="19">
        <f t="shared" si="2"/>
        <v>1.1519196367706132E-2</v>
      </c>
      <c r="P66" s="5">
        <v>58</v>
      </c>
      <c r="Q66" s="19">
        <f t="shared" si="3"/>
        <v>16.942572239567312</v>
      </c>
    </row>
    <row r="67" spans="1:17" x14ac:dyDescent="0.2">
      <c r="A67" s="15">
        <v>58</v>
      </c>
      <c r="B67" s="30">
        <v>0.70942730555721822</v>
      </c>
      <c r="C67" s="19">
        <v>0.88878089866544452</v>
      </c>
      <c r="D67" s="15">
        <v>58</v>
      </c>
      <c r="E67" s="30">
        <v>3.0749340871258201E-2</v>
      </c>
      <c r="F67" s="19">
        <v>5.63711367819325E-2</v>
      </c>
      <c r="M67" s="5">
        <v>59</v>
      </c>
      <c r="N67" s="19">
        <f t="shared" si="2"/>
        <v>1.066592256269086E-2</v>
      </c>
      <c r="P67" s="5">
        <v>59</v>
      </c>
      <c r="Q67" s="19">
        <f t="shared" si="3"/>
        <v>17.789700851545678</v>
      </c>
    </row>
    <row r="68" spans="1:17" x14ac:dyDescent="0.2">
      <c r="A68" s="15">
        <v>59</v>
      </c>
      <c r="B68" s="30">
        <v>0.6915883303025987</v>
      </c>
      <c r="C68" s="19">
        <v>0.88167491762443462</v>
      </c>
      <c r="D68" s="15">
        <v>59</v>
      </c>
      <c r="E68" s="30">
        <v>2.9322641204593301E-2</v>
      </c>
      <c r="F68" s="19">
        <v>5.4357025557056987E-2</v>
      </c>
      <c r="M68" s="5">
        <v>60</v>
      </c>
      <c r="N68" s="19">
        <f t="shared" si="2"/>
        <v>9.8758542247137614E-3</v>
      </c>
      <c r="P68" s="5">
        <v>60</v>
      </c>
      <c r="Q68" s="19">
        <f t="shared" si="3"/>
        <v>18.679185894122959</v>
      </c>
    </row>
    <row r="69" spans="1:17" x14ac:dyDescent="0.2">
      <c r="A69" s="15">
        <v>60</v>
      </c>
      <c r="B69" s="30">
        <v>0.67398934374372244</v>
      </c>
      <c r="C69" s="19">
        <v>0.87467582945836475</v>
      </c>
      <c r="D69" s="15">
        <v>60</v>
      </c>
      <c r="E69" s="30">
        <v>2.7962137166230933E-2</v>
      </c>
      <c r="F69" s="19">
        <v>5.2414877472500294E-2</v>
      </c>
      <c r="M69" s="5">
        <v>61</v>
      </c>
      <c r="N69" s="19">
        <f t="shared" si="2"/>
        <v>9.1443094673275532E-3</v>
      </c>
      <c r="P69" s="5">
        <v>61</v>
      </c>
      <c r="Q69" s="19">
        <f t="shared" si="3"/>
        <v>19.613145188829112</v>
      </c>
    </row>
    <row r="70" spans="1:17" x14ac:dyDescent="0.2">
      <c r="A70" s="15">
        <v>61</v>
      </c>
      <c r="B70" s="30">
        <v>0.65518881539359752</v>
      </c>
      <c r="C70" s="19">
        <v>0.86615998558275809</v>
      </c>
      <c r="D70" s="15">
        <v>61</v>
      </c>
      <c r="E70" s="30">
        <v>2.666475742917163E-2</v>
      </c>
      <c r="F70" s="19">
        <v>5.0542121322908626E-2</v>
      </c>
      <c r="M70" s="5">
        <v>62</v>
      </c>
      <c r="N70" s="19">
        <f t="shared" si="2"/>
        <v>8.4669532104884766E-3</v>
      </c>
      <c r="P70" s="5">
        <v>62</v>
      </c>
      <c r="Q70" s="19">
        <f t="shared" si="3"/>
        <v>20.593802448270559</v>
      </c>
    </row>
    <row r="71" spans="1:17" x14ac:dyDescent="0.2">
      <c r="A71" s="15">
        <v>62</v>
      </c>
      <c r="B71" s="30">
        <v>0.63707205842138603</v>
      </c>
      <c r="C71" s="19">
        <v>0.85875189245806582</v>
      </c>
      <c r="D71" s="15">
        <v>62</v>
      </c>
      <c r="E71" s="30">
        <v>2.666475742917163E-2</v>
      </c>
      <c r="F71" s="19">
        <v>5.0542121322908626E-2</v>
      </c>
      <c r="M71" s="5">
        <v>63</v>
      </c>
      <c r="N71" s="19">
        <f t="shared" si="2"/>
        <v>7.8397714911930313E-3</v>
      </c>
      <c r="P71" s="5">
        <v>63</v>
      </c>
      <c r="Q71" s="19">
        <f t="shared" si="3"/>
        <v>21.623492570684096</v>
      </c>
    </row>
    <row r="72" spans="1:17" x14ac:dyDescent="0.2">
      <c r="A72" s="15">
        <v>63</v>
      </c>
      <c r="B72" s="30">
        <v>0.61671684166835272</v>
      </c>
      <c r="C72" s="19">
        <v>0.85042749511333438</v>
      </c>
      <c r="D72" s="15">
        <v>63</v>
      </c>
      <c r="E72" s="30">
        <v>2.666475742917163E-2</v>
      </c>
      <c r="F72" s="19">
        <v>5.0542121322908626E-2</v>
      </c>
      <c r="M72" s="5">
        <v>64</v>
      </c>
      <c r="N72" s="19">
        <f t="shared" ref="N72:N103" si="4">(1/(1+$J$9))^(M72)</f>
        <v>7.2590476770305855E-3</v>
      </c>
      <c r="P72" s="5">
        <v>64</v>
      </c>
      <c r="Q72" s="19">
        <f t="shared" ref="Q72:Q103" si="5">((1+$J$11))^(P72)</f>
        <v>22.704667199218299</v>
      </c>
    </row>
    <row r="73" spans="1:17" x14ac:dyDescent="0.2">
      <c r="A73" s="15">
        <v>64</v>
      </c>
      <c r="B73" s="30">
        <v>0.59890704602791733</v>
      </c>
      <c r="C73" s="19">
        <v>0.84019583183412683</v>
      </c>
      <c r="D73" s="15">
        <v>64</v>
      </c>
      <c r="E73" s="30">
        <v>2.666475742917163E-2</v>
      </c>
      <c r="F73" s="19">
        <v>5.0542121322908626E-2</v>
      </c>
      <c r="M73" s="5">
        <v>65</v>
      </c>
      <c r="N73" s="19">
        <f t="shared" si="4"/>
        <v>6.7213404416949854E-3</v>
      </c>
      <c r="P73" s="5">
        <v>65</v>
      </c>
      <c r="Q73" s="19">
        <f t="shared" si="5"/>
        <v>23.839900559179217</v>
      </c>
    </row>
    <row r="74" spans="1:17" x14ac:dyDescent="0.2">
      <c r="A74" s="15">
        <v>65</v>
      </c>
      <c r="B74" s="30">
        <v>0.58066769128536477</v>
      </c>
      <c r="C74" s="19">
        <v>0.82940704519671116</v>
      </c>
      <c r="D74" s="15">
        <v>65</v>
      </c>
      <c r="E74" s="30">
        <v>2.666475742917163E-2</v>
      </c>
      <c r="F74" s="19">
        <v>5.0542121322908626E-2</v>
      </c>
      <c r="M74" s="5">
        <v>66</v>
      </c>
      <c r="N74" s="19">
        <f t="shared" si="4"/>
        <v>6.2234633719398013E-3</v>
      </c>
      <c r="P74" s="5">
        <v>66</v>
      </c>
      <c r="Q74" s="19">
        <f t="shared" si="5"/>
        <v>25.031895587138177</v>
      </c>
    </row>
    <row r="75" spans="1:17" x14ac:dyDescent="0.2">
      <c r="A75" s="15">
        <v>66</v>
      </c>
      <c r="B75" s="30">
        <v>0.56222150460276432</v>
      </c>
      <c r="C75" s="19">
        <v>0.81725590022176131</v>
      </c>
      <c r="D75" s="15">
        <v>66</v>
      </c>
      <c r="E75" s="30">
        <v>2.666475742917163E-2</v>
      </c>
      <c r="F75" s="19">
        <v>5.0542121322908626E-2</v>
      </c>
      <c r="M75" s="5">
        <v>67</v>
      </c>
      <c r="N75" s="19">
        <f t="shared" si="4"/>
        <v>5.7624660851294451E-3</v>
      </c>
      <c r="P75" s="5">
        <v>67</v>
      </c>
      <c r="Q75" s="19">
        <f t="shared" si="5"/>
        <v>26.283490366495087</v>
      </c>
    </row>
    <row r="76" spans="1:17" x14ac:dyDescent="0.2">
      <c r="A76" s="15">
        <v>67</v>
      </c>
      <c r="B76" s="30">
        <v>0.5445448107208497</v>
      </c>
      <c r="C76" s="19">
        <v>0.80644981580666908</v>
      </c>
      <c r="D76" s="15">
        <v>67</v>
      </c>
      <c r="E76" s="30">
        <v>2.666475742917163E-2</v>
      </c>
      <c r="F76" s="19">
        <v>5.0542121322908626E-2</v>
      </c>
      <c r="M76" s="5">
        <v>68</v>
      </c>
      <c r="N76" s="19">
        <f t="shared" si="4"/>
        <v>5.3356167454902265E-3</v>
      </c>
      <c r="P76" s="5">
        <v>68</v>
      </c>
      <c r="Q76" s="19">
        <f t="shared" si="5"/>
        <v>27.597664884819839</v>
      </c>
    </row>
    <row r="77" spans="1:17" x14ac:dyDescent="0.2">
      <c r="A77" s="15">
        <v>68</v>
      </c>
      <c r="B77" s="30">
        <v>0.52367262594384389</v>
      </c>
      <c r="C77" s="19">
        <v>0.79428532678504127</v>
      </c>
      <c r="D77" s="15">
        <v>68</v>
      </c>
      <c r="E77" s="30">
        <v>2.666475742917163E-2</v>
      </c>
      <c r="F77" s="19">
        <v>5.0542121322908626E-2</v>
      </c>
      <c r="M77" s="5">
        <v>69</v>
      </c>
      <c r="N77" s="19">
        <f t="shared" si="4"/>
        <v>4.9403858754539128E-3</v>
      </c>
      <c r="P77" s="5">
        <v>69</v>
      </c>
      <c r="Q77" s="19">
        <f t="shared" si="5"/>
        <v>28.977548129060832</v>
      </c>
    </row>
    <row r="78" spans="1:17" x14ac:dyDescent="0.2">
      <c r="A78" s="15">
        <v>69</v>
      </c>
      <c r="B78" s="30">
        <v>0.50121921949577486</v>
      </c>
      <c r="C78" s="19">
        <v>0.77908461191515987</v>
      </c>
      <c r="D78" s="15">
        <v>69</v>
      </c>
      <c r="E78" s="30">
        <v>2.666475742917163E-2</v>
      </c>
      <c r="F78" s="19">
        <v>5.0542121322908626E-2</v>
      </c>
      <c r="M78" s="5">
        <v>70</v>
      </c>
      <c r="N78" s="19">
        <f t="shared" si="4"/>
        <v>4.5744313661610298E-3</v>
      </c>
      <c r="P78" s="5">
        <v>70</v>
      </c>
      <c r="Q78" s="19">
        <f t="shared" si="5"/>
        <v>30.426425535513872</v>
      </c>
    </row>
    <row r="79" spans="1:17" x14ac:dyDescent="0.2">
      <c r="A79" s="15">
        <v>70</v>
      </c>
      <c r="B79" s="30">
        <v>0.48499334994688204</v>
      </c>
      <c r="C79" s="19">
        <v>0.7627917712431006</v>
      </c>
      <c r="D79" s="15">
        <v>70</v>
      </c>
      <c r="E79" s="30">
        <v>2.666475742917163E-2</v>
      </c>
      <c r="F79" s="19">
        <v>5.0542121322908626E-2</v>
      </c>
      <c r="M79" s="5">
        <v>71</v>
      </c>
      <c r="N79" s="19">
        <f t="shared" si="4"/>
        <v>4.2355845982972491E-3</v>
      </c>
      <c r="P79" s="5">
        <v>71</v>
      </c>
      <c r="Q79" s="19">
        <f t="shared" si="5"/>
        <v>31.947746812289569</v>
      </c>
    </row>
    <row r="80" spans="1:17" x14ac:dyDescent="0.2">
      <c r="A80" s="15">
        <v>71</v>
      </c>
      <c r="B80" s="30">
        <v>0.46642431255879579</v>
      </c>
      <c r="C80" s="19">
        <v>0.75161717691109764</v>
      </c>
      <c r="D80" s="15">
        <v>71</v>
      </c>
      <c r="E80" s="30">
        <v>2.666475742917163E-2</v>
      </c>
      <c r="F80" s="19">
        <v>5.0542121322908626E-2</v>
      </c>
      <c r="M80" s="5">
        <v>72</v>
      </c>
      <c r="N80" s="19">
        <f t="shared" si="4"/>
        <v>3.9218375910159715E-3</v>
      </c>
      <c r="P80" s="5">
        <v>72</v>
      </c>
      <c r="Q80" s="19">
        <f t="shared" si="5"/>
        <v>33.545134152904048</v>
      </c>
    </row>
    <row r="81" spans="1:17" x14ac:dyDescent="0.2">
      <c r="A81" s="15">
        <v>72</v>
      </c>
      <c r="B81" s="30">
        <v>0.4442587098076517</v>
      </c>
      <c r="C81" s="19">
        <v>0.73411712385764116</v>
      </c>
      <c r="D81" s="15">
        <v>72</v>
      </c>
      <c r="E81" s="30">
        <v>2.666475742917163E-2</v>
      </c>
      <c r="F81" s="19">
        <v>5.0542121322908626E-2</v>
      </c>
      <c r="M81" s="5">
        <v>73</v>
      </c>
      <c r="N81" s="19">
        <f t="shared" si="4"/>
        <v>3.6313311027925659E-3</v>
      </c>
      <c r="P81" s="5">
        <v>73</v>
      </c>
      <c r="Q81" s="19">
        <f t="shared" si="5"/>
        <v>35.222390860549247</v>
      </c>
    </row>
    <row r="82" spans="1:17" x14ac:dyDescent="0.2">
      <c r="A82" s="15">
        <v>73</v>
      </c>
      <c r="B82" s="30">
        <v>0.41755662890640477</v>
      </c>
      <c r="C82" s="19">
        <v>0.72168646542278447</v>
      </c>
      <c r="D82" s="15">
        <v>73</v>
      </c>
      <c r="E82" s="30">
        <v>2.666475742917163E-2</v>
      </c>
      <c r="F82" s="19">
        <v>5.0542121322908626E-2</v>
      </c>
      <c r="M82" s="5">
        <v>74</v>
      </c>
      <c r="N82" s="19">
        <f t="shared" si="4"/>
        <v>3.3623436136968202E-3</v>
      </c>
      <c r="P82" s="5">
        <v>74</v>
      </c>
      <c r="Q82" s="19">
        <f t="shared" si="5"/>
        <v>36.983510403576709</v>
      </c>
    </row>
    <row r="83" spans="1:17" x14ac:dyDescent="0.2">
      <c r="A83" s="15">
        <v>74</v>
      </c>
      <c r="B83" s="30">
        <v>0.39245613078427988</v>
      </c>
      <c r="C83" s="19">
        <v>0.70099369373701004</v>
      </c>
      <c r="D83" s="15">
        <v>74</v>
      </c>
      <c r="E83" s="30">
        <v>2.666475742917163E-2</v>
      </c>
      <c r="F83" s="19">
        <v>5.0542121322908626E-2</v>
      </c>
      <c r="M83" s="5">
        <v>75</v>
      </c>
      <c r="N83" s="19">
        <f t="shared" si="4"/>
        <v>3.1132811237933517E-3</v>
      </c>
      <c r="P83" s="5">
        <v>75</v>
      </c>
      <c r="Q83" s="19">
        <f t="shared" si="5"/>
        <v>38.832685923755548</v>
      </c>
    </row>
    <row r="84" spans="1:17" x14ac:dyDescent="0.2">
      <c r="A84" s="15">
        <v>75</v>
      </c>
      <c r="B84" s="30">
        <v>0.36787581840099887</v>
      </c>
      <c r="C84" s="19">
        <v>0.6795477730682975</v>
      </c>
      <c r="D84" s="15">
        <v>75</v>
      </c>
      <c r="E84" s="30">
        <v>2.666475742917163E-2</v>
      </c>
      <c r="F84" s="19">
        <v>5.0542121322908626E-2</v>
      </c>
      <c r="M84" s="5">
        <v>76</v>
      </c>
      <c r="N84" s="19">
        <f t="shared" si="4"/>
        <v>2.8826677072160663E-3</v>
      </c>
      <c r="P84" s="5">
        <v>76</v>
      </c>
      <c r="Q84" s="19">
        <f t="shared" si="5"/>
        <v>40.77432021994332</v>
      </c>
    </row>
    <row r="85" spans="1:17" x14ac:dyDescent="0.2">
      <c r="A85" s="15">
        <v>76</v>
      </c>
      <c r="B85" s="30">
        <v>0.34566936249904096</v>
      </c>
      <c r="C85" s="19">
        <v>0.65721783324527328</v>
      </c>
      <c r="D85" s="15">
        <v>76</v>
      </c>
      <c r="E85" s="30">
        <v>2.666475742917163E-2</v>
      </c>
      <c r="F85" s="19">
        <v>5.0542121322908626E-2</v>
      </c>
      <c r="M85" s="5">
        <v>77</v>
      </c>
      <c r="N85" s="19">
        <f t="shared" si="4"/>
        <v>2.6691367659408016E-3</v>
      </c>
      <c r="P85" s="5">
        <v>77</v>
      </c>
      <c r="Q85" s="19">
        <f t="shared" si="5"/>
        <v>42.813036230940497</v>
      </c>
    </row>
    <row r="86" spans="1:17" x14ac:dyDescent="0.2">
      <c r="A86" s="15">
        <v>77</v>
      </c>
      <c r="B86" s="30">
        <v>0.3225114509600352</v>
      </c>
      <c r="C86" s="19">
        <v>0.63555698501004221</v>
      </c>
      <c r="D86" s="15">
        <v>77</v>
      </c>
      <c r="E86" s="30">
        <v>2.666475742917163E-2</v>
      </c>
      <c r="F86" s="19">
        <v>5.0542121322908626E-2</v>
      </c>
      <c r="M86" s="5">
        <v>78</v>
      </c>
      <c r="N86" s="19">
        <f t="shared" si="4"/>
        <v>2.471422931426668E-3</v>
      </c>
      <c r="P86" s="5">
        <v>78</v>
      </c>
      <c r="Q86" s="19">
        <f t="shared" si="5"/>
        <v>44.953688042487506</v>
      </c>
    </row>
    <row r="87" spans="1:17" x14ac:dyDescent="0.2">
      <c r="A87" s="15">
        <v>78</v>
      </c>
      <c r="B87" s="30">
        <v>0.29924212076868828</v>
      </c>
      <c r="C87" s="19">
        <v>0.61312589100389181</v>
      </c>
      <c r="D87" s="15">
        <v>78</v>
      </c>
      <c r="E87" s="30">
        <v>2.666475742917163E-2</v>
      </c>
      <c r="F87" s="19">
        <v>5.0542121322908626E-2</v>
      </c>
      <c r="M87" s="5">
        <v>79</v>
      </c>
      <c r="N87" s="19">
        <f t="shared" si="4"/>
        <v>2.2883545661358034E-3</v>
      </c>
      <c r="P87" s="5">
        <v>79</v>
      </c>
      <c r="Q87" s="19">
        <f t="shared" si="5"/>
        <v>47.201372444611899</v>
      </c>
    </row>
    <row r="88" spans="1:17" x14ac:dyDescent="0.2">
      <c r="A88" s="15">
        <v>79</v>
      </c>
      <c r="B88" s="30">
        <v>0.27588591415214725</v>
      </c>
      <c r="C88" s="19">
        <v>0.58531401008724249</v>
      </c>
      <c r="D88" s="15">
        <v>79</v>
      </c>
      <c r="E88" s="30">
        <v>2.666475742917163E-2</v>
      </c>
      <c r="F88" s="19">
        <v>5.0542121322908626E-2</v>
      </c>
      <c r="M88" s="5">
        <v>80</v>
      </c>
      <c r="N88" s="19">
        <f t="shared" si="4"/>
        <v>2.1188468204961144E-3</v>
      </c>
      <c r="P88" s="5">
        <v>80</v>
      </c>
      <c r="Q88" s="19">
        <f t="shared" si="5"/>
        <v>49.561441066842491</v>
      </c>
    </row>
    <row r="89" spans="1:17" x14ac:dyDescent="0.2">
      <c r="A89" s="15">
        <v>80</v>
      </c>
      <c r="B89" s="30">
        <v>0.25742914649536863</v>
      </c>
      <c r="C89" s="19">
        <v>0.55300654973525898</v>
      </c>
      <c r="D89" s="15">
        <v>80</v>
      </c>
      <c r="E89" s="30">
        <v>2.666475742917163E-2</v>
      </c>
      <c r="F89" s="19">
        <v>5.0542121322908626E-2</v>
      </c>
      <c r="M89" s="5">
        <v>81</v>
      </c>
      <c r="N89" s="19">
        <f t="shared" si="4"/>
        <v>1.9618952041630684E-3</v>
      </c>
      <c r="P89" s="5">
        <v>81</v>
      </c>
      <c r="Q89" s="19">
        <f t="shared" si="5"/>
        <v>52.039513120184623</v>
      </c>
    </row>
    <row r="90" spans="1:17" x14ac:dyDescent="0.2">
      <c r="A90" s="15">
        <v>81</v>
      </c>
      <c r="B90" s="30">
        <v>0.23095142609007538</v>
      </c>
      <c r="C90" s="19">
        <v>0.52186210566464875</v>
      </c>
      <c r="D90" s="15">
        <v>81</v>
      </c>
      <c r="E90" s="30">
        <v>2.666475742917163E-2</v>
      </c>
      <c r="F90" s="19">
        <v>5.0542121322908626E-2</v>
      </c>
      <c r="M90" s="5">
        <v>82</v>
      </c>
      <c r="N90" s="19">
        <f t="shared" si="4"/>
        <v>1.8165696334843224E-3</v>
      </c>
      <c r="P90" s="5">
        <v>82</v>
      </c>
      <c r="Q90" s="19">
        <f t="shared" si="5"/>
        <v>54.641488776193853</v>
      </c>
    </row>
    <row r="91" spans="1:17" x14ac:dyDescent="0.2">
      <c r="A91" s="15">
        <v>82</v>
      </c>
      <c r="B91" s="30">
        <v>0.20648942056089634</v>
      </c>
      <c r="C91" s="19">
        <v>0.48980516023788068</v>
      </c>
      <c r="D91" s="15">
        <v>82</v>
      </c>
      <c r="E91" s="30">
        <v>2.666475742917163E-2</v>
      </c>
      <c r="F91" s="19">
        <v>5.0542121322908626E-2</v>
      </c>
      <c r="M91" s="5">
        <v>83</v>
      </c>
      <c r="N91" s="19">
        <f t="shared" si="4"/>
        <v>1.6820089198928911E-3</v>
      </c>
      <c r="P91" s="5">
        <v>83</v>
      </c>
      <c r="Q91" s="19">
        <f t="shared" si="5"/>
        <v>57.373563215003543</v>
      </c>
    </row>
    <row r="92" spans="1:17" x14ac:dyDescent="0.2">
      <c r="A92" s="15">
        <v>83</v>
      </c>
      <c r="B92" s="30">
        <v>0.18031300450369617</v>
      </c>
      <c r="C92" s="19">
        <v>0.45854853782039645</v>
      </c>
      <c r="D92" s="15">
        <v>83</v>
      </c>
      <c r="E92" s="30">
        <v>2.666475742917163E-2</v>
      </c>
      <c r="F92" s="19">
        <v>5.0542121322908626E-2</v>
      </c>
      <c r="M92" s="5">
        <v>84</v>
      </c>
      <c r="N92" s="19">
        <f t="shared" si="4"/>
        <v>1.5574156665674919E-3</v>
      </c>
      <c r="P92" s="5">
        <v>84</v>
      </c>
      <c r="Q92" s="19">
        <f t="shared" si="5"/>
        <v>60.242241375753721</v>
      </c>
    </row>
    <row r="93" spans="1:17" x14ac:dyDescent="0.2">
      <c r="A93" s="15">
        <v>84</v>
      </c>
      <c r="B93" s="30">
        <v>0.16175345907533253</v>
      </c>
      <c r="C93" s="19">
        <v>0.42411300998540574</v>
      </c>
      <c r="D93" s="15">
        <v>84</v>
      </c>
      <c r="E93" s="30">
        <v>2.666475742917163E-2</v>
      </c>
      <c r="F93" s="19">
        <v>5.0542121322908626E-2</v>
      </c>
      <c r="M93" s="5">
        <v>85</v>
      </c>
      <c r="N93" s="19">
        <f t="shared" si="4"/>
        <v>1.4420515431180477E-3</v>
      </c>
      <c r="P93" s="5">
        <v>85</v>
      </c>
      <c r="Q93" s="19">
        <f t="shared" si="5"/>
        <v>63.254353444541401</v>
      </c>
    </row>
    <row r="94" spans="1:17" x14ac:dyDescent="0.2">
      <c r="A94" s="15">
        <v>85</v>
      </c>
      <c r="B94" s="30">
        <v>0.14434166972662743</v>
      </c>
      <c r="C94" s="19">
        <v>0.39235882070177841</v>
      </c>
      <c r="D94" s="15">
        <v>85</v>
      </c>
      <c r="E94" s="30">
        <v>2.666475742917163E-2</v>
      </c>
      <c r="F94" s="19">
        <v>5.0542121322908626E-2</v>
      </c>
      <c r="M94" s="5">
        <v>86</v>
      </c>
      <c r="N94" s="19">
        <f t="shared" si="4"/>
        <v>1.3352329102944884E-3</v>
      </c>
      <c r="P94" s="5">
        <v>86</v>
      </c>
      <c r="Q94" s="19">
        <f t="shared" si="5"/>
        <v>66.417071116768469</v>
      </c>
    </row>
    <row r="95" spans="1:17" x14ac:dyDescent="0.2">
      <c r="A95" s="15">
        <v>86</v>
      </c>
      <c r="B95" s="30">
        <v>0.12239550036804786</v>
      </c>
      <c r="C95" s="19">
        <v>0.35126441336970038</v>
      </c>
      <c r="D95" s="15">
        <v>86</v>
      </c>
      <c r="E95" s="30">
        <v>2.666475742917163E-2</v>
      </c>
      <c r="F95" s="19">
        <v>5.0542121322908626E-2</v>
      </c>
      <c r="M95" s="5">
        <v>87</v>
      </c>
      <c r="N95" s="19">
        <f t="shared" si="4"/>
        <v>1.2363267687911929E-3</v>
      </c>
      <c r="P95" s="5">
        <v>87</v>
      </c>
      <c r="Q95" s="19">
        <f t="shared" si="5"/>
        <v>69.737924672606908</v>
      </c>
    </row>
    <row r="96" spans="1:17" x14ac:dyDescent="0.2">
      <c r="A96" s="15">
        <v>87</v>
      </c>
      <c r="B96" s="30">
        <v>0.10876426453385822</v>
      </c>
      <c r="C96" s="19">
        <v>0.31316936622246033</v>
      </c>
      <c r="D96" s="15">
        <v>87</v>
      </c>
      <c r="E96" s="30">
        <v>2.666475742917163E-2</v>
      </c>
      <c r="F96" s="19">
        <v>5.0542121322908626E-2</v>
      </c>
      <c r="M96" s="5">
        <v>88</v>
      </c>
      <c r="N96" s="19">
        <f t="shared" si="4"/>
        <v>1.1447470081399934E-3</v>
      </c>
      <c r="P96" s="5">
        <v>88</v>
      </c>
      <c r="Q96" s="19">
        <f t="shared" si="5"/>
        <v>73.224820906237241</v>
      </c>
    </row>
    <row r="97" spans="1:17" x14ac:dyDescent="0.2">
      <c r="A97" s="15">
        <v>88</v>
      </c>
      <c r="B97" s="30">
        <v>9.3147804420675218E-2</v>
      </c>
      <c r="C97" s="19">
        <v>0.27171000123798722</v>
      </c>
      <c r="D97" s="15">
        <v>88</v>
      </c>
      <c r="E97" s="30">
        <v>2.666475742917163E-2</v>
      </c>
      <c r="F97" s="19">
        <v>5.0542121322908626E-2</v>
      </c>
      <c r="M97" s="5">
        <v>89</v>
      </c>
      <c r="N97" s="19">
        <f t="shared" si="4"/>
        <v>1.0599509334629567E-3</v>
      </c>
      <c r="P97" s="5">
        <v>89</v>
      </c>
      <c r="Q97" s="19">
        <f t="shared" si="5"/>
        <v>76.886061951549109</v>
      </c>
    </row>
    <row r="98" spans="1:17" x14ac:dyDescent="0.2">
      <c r="A98" s="15">
        <v>89</v>
      </c>
      <c r="B98" s="30">
        <v>8.1217880739936354E-2</v>
      </c>
      <c r="C98" s="19">
        <v>0.22866113811384448</v>
      </c>
      <c r="D98" s="15">
        <v>89</v>
      </c>
      <c r="E98" s="30">
        <v>2.666475742917163E-2</v>
      </c>
      <c r="F98" s="19">
        <v>5.0542121322908626E-2</v>
      </c>
      <c r="M98" s="5">
        <v>90</v>
      </c>
      <c r="N98" s="19">
        <f t="shared" si="4"/>
        <v>9.8143604950273766E-4</v>
      </c>
      <c r="P98" s="5">
        <v>90</v>
      </c>
      <c r="Q98" s="19">
        <f t="shared" si="5"/>
        <v>80.730365049126561</v>
      </c>
    </row>
    <row r="99" spans="1:17" x14ac:dyDescent="0.2">
      <c r="A99" s="15">
        <v>90</v>
      </c>
      <c r="B99" s="30">
        <v>6.407876375175825E-2</v>
      </c>
      <c r="C99" s="19">
        <v>0.19322579593370773</v>
      </c>
      <c r="D99" s="15">
        <v>90</v>
      </c>
      <c r="E99" s="30">
        <v>2.666475742917163E-2</v>
      </c>
      <c r="F99" s="19">
        <v>5.0542121322908626E-2</v>
      </c>
      <c r="M99" s="5">
        <v>91</v>
      </c>
      <c r="N99" s="19">
        <f t="shared" si="4"/>
        <v>9.0873708287290511E-4</v>
      </c>
      <c r="P99" s="5">
        <v>91</v>
      </c>
      <c r="Q99" s="19">
        <f t="shared" si="5"/>
        <v>84.766883301582908</v>
      </c>
    </row>
    <row r="100" spans="1:17" x14ac:dyDescent="0.2">
      <c r="A100" s="15">
        <v>91</v>
      </c>
      <c r="B100" s="30">
        <v>5.3361000989650166E-2</v>
      </c>
      <c r="C100" s="19">
        <v>0.16598466864233685</v>
      </c>
      <c r="D100" s="15">
        <v>91</v>
      </c>
      <c r="E100" s="30">
        <v>2.666475742917163E-2</v>
      </c>
      <c r="F100" s="19">
        <v>5.0542121322908626E-2</v>
      </c>
      <c r="M100" s="5">
        <v>92</v>
      </c>
      <c r="N100" s="19">
        <f t="shared" si="4"/>
        <v>8.4142322488231969E-4</v>
      </c>
      <c r="P100" s="5">
        <v>92</v>
      </c>
      <c r="Q100" s="19">
        <f t="shared" si="5"/>
        <v>89.005227466662035</v>
      </c>
    </row>
    <row r="101" spans="1:17" x14ac:dyDescent="0.2">
      <c r="A101" s="15">
        <v>92</v>
      </c>
      <c r="B101" s="30">
        <v>4.6852196844135809E-2</v>
      </c>
      <c r="C101" s="19">
        <v>0.13735921826374928</v>
      </c>
      <c r="D101" s="15">
        <v>92</v>
      </c>
      <c r="E101" s="30">
        <v>2.666475742917163E-2</v>
      </c>
      <c r="F101" s="19">
        <v>5.0542121322908626E-2</v>
      </c>
      <c r="M101" s="5">
        <v>93</v>
      </c>
      <c r="N101" s="19">
        <f t="shared" si="4"/>
        <v>7.790955785947402E-4</v>
      </c>
      <c r="P101" s="5">
        <v>93</v>
      </c>
      <c r="Q101" s="19">
        <f t="shared" si="5"/>
        <v>93.455488839995155</v>
      </c>
    </row>
    <row r="102" spans="1:17" x14ac:dyDescent="0.2">
      <c r="A102" s="15">
        <v>93</v>
      </c>
      <c r="B102" s="30">
        <v>3.7476510029262104E-2</v>
      </c>
      <c r="C102" s="19">
        <v>0.1109811935378773</v>
      </c>
      <c r="D102" s="15">
        <v>93</v>
      </c>
      <c r="E102" s="30">
        <v>2.666475742917163E-2</v>
      </c>
      <c r="F102" s="19">
        <v>5.0542121322908626E-2</v>
      </c>
      <c r="M102" s="5">
        <v>94</v>
      </c>
      <c r="N102" s="19">
        <f t="shared" si="4"/>
        <v>7.2138479499512978E-4</v>
      </c>
      <c r="P102" s="5">
        <v>94</v>
      </c>
      <c r="Q102" s="19">
        <f t="shared" si="5"/>
        <v>98.128263281994876</v>
      </c>
    </row>
    <row r="103" spans="1:17" x14ac:dyDescent="0.2">
      <c r="A103" s="15">
        <v>94</v>
      </c>
      <c r="B103" s="30">
        <v>3.1197785482583604E-2</v>
      </c>
      <c r="C103" s="19">
        <v>8.8573202713031582E-2</v>
      </c>
      <c r="D103" s="15">
        <v>94</v>
      </c>
      <c r="E103" s="30">
        <v>2.666475742917163E-2</v>
      </c>
      <c r="F103" s="19">
        <v>5.0542121322908626E-2</v>
      </c>
      <c r="M103" s="5">
        <v>95</v>
      </c>
      <c r="N103" s="19">
        <f t="shared" si="4"/>
        <v>6.6794888425474963E-4</v>
      </c>
      <c r="P103" s="5">
        <v>95</v>
      </c>
      <c r="Q103" s="19">
        <f t="shared" si="5"/>
        <v>103.03467644609466</v>
      </c>
    </row>
    <row r="104" spans="1:17" x14ac:dyDescent="0.2">
      <c r="A104" s="15">
        <v>95</v>
      </c>
      <c r="B104" s="30">
        <v>2.5970983377516705E-2</v>
      </c>
      <c r="C104" s="19">
        <v>6.7684665453687579E-2</v>
      </c>
      <c r="D104" s="15">
        <v>95</v>
      </c>
      <c r="E104" s="30">
        <v>2.666475742917163E-2</v>
      </c>
      <c r="F104" s="19">
        <v>5.0542121322908626E-2</v>
      </c>
      <c r="M104" s="5">
        <v>96</v>
      </c>
      <c r="N104" s="19">
        <f t="shared" ref="N104:N135" si="6">(1/(1+$J$9))^(M104)</f>
        <v>6.1847118912476825E-4</v>
      </c>
      <c r="P104" s="5">
        <v>96</v>
      </c>
      <c r="Q104" s="19">
        <f t="shared" ref="Q104:Q135" si="7">((1+$J$11))^(P104)</f>
        <v>108.18641026839938</v>
      </c>
    </row>
    <row r="105" spans="1:17" x14ac:dyDescent="0.2">
      <c r="A105" s="15">
        <v>96</v>
      </c>
      <c r="B105" s="30">
        <v>2.1619867152807663E-2</v>
      </c>
      <c r="C105" s="19">
        <v>4.6376882996078374E-2</v>
      </c>
      <c r="D105" s="15">
        <v>96</v>
      </c>
      <c r="E105" s="30">
        <v>2.666475742917163E-2</v>
      </c>
      <c r="F105" s="19">
        <v>5.0542121322908626E-2</v>
      </c>
      <c r="M105" s="5">
        <v>97</v>
      </c>
      <c r="N105" s="19">
        <f t="shared" si="6"/>
        <v>5.7265850844885949E-4</v>
      </c>
      <c r="P105" s="5">
        <v>97</v>
      </c>
      <c r="Q105" s="19">
        <f t="shared" si="7"/>
        <v>113.59573078181936</v>
      </c>
    </row>
    <row r="106" spans="1:17" x14ac:dyDescent="0.2">
      <c r="A106" s="15">
        <v>97</v>
      </c>
      <c r="B106" s="30">
        <v>1.5027554556467272E-2</v>
      </c>
      <c r="C106" s="19">
        <v>3.17986993920783E-2</v>
      </c>
      <c r="D106" s="15">
        <v>97</v>
      </c>
      <c r="E106" s="30">
        <v>2.666475742917163E-2</v>
      </c>
      <c r="F106" s="19">
        <v>5.0542121322908626E-2</v>
      </c>
      <c r="M106" s="5">
        <v>98</v>
      </c>
      <c r="N106" s="19">
        <f t="shared" si="6"/>
        <v>5.3023935967486981E-4</v>
      </c>
      <c r="P106" s="5">
        <v>98</v>
      </c>
      <c r="Q106" s="19">
        <f t="shared" si="7"/>
        <v>119.27551732091032</v>
      </c>
    </row>
    <row r="107" spans="1:17" x14ac:dyDescent="0.2">
      <c r="A107" s="15">
        <v>98</v>
      </c>
      <c r="B107" s="30">
        <v>1.0445364643152915E-2</v>
      </c>
      <c r="C107" s="19">
        <v>2.7616101985720429E-2</v>
      </c>
      <c r="D107" s="15">
        <v>98</v>
      </c>
      <c r="E107" s="30">
        <v>2.666475742917163E-2</v>
      </c>
      <c r="F107" s="19">
        <v>5.0542121322908626E-2</v>
      </c>
      <c r="M107" s="5">
        <v>99</v>
      </c>
      <c r="N107" s="19">
        <f t="shared" si="6"/>
        <v>4.9096237006932388E-4</v>
      </c>
      <c r="P107" s="5">
        <v>99</v>
      </c>
      <c r="Q107" s="19">
        <f t="shared" si="7"/>
        <v>125.23929318695586</v>
      </c>
    </row>
    <row r="108" spans="1:17" x14ac:dyDescent="0.2">
      <c r="A108" s="15">
        <v>99</v>
      </c>
      <c r="B108" s="30">
        <v>7.2603724124544423E-3</v>
      </c>
      <c r="C108" s="19">
        <v>2.3983656673571472E-2</v>
      </c>
      <c r="D108" s="15">
        <v>99</v>
      </c>
      <c r="E108" s="30">
        <v>2.666475742917163E-2</v>
      </c>
      <c r="F108" s="19">
        <v>5.0542121322908626E-2</v>
      </c>
      <c r="M108" s="7">
        <v>100</v>
      </c>
      <c r="N108" s="20">
        <f t="shared" si="6"/>
        <v>4.5459478710122578E-4</v>
      </c>
      <c r="P108" s="7">
        <v>100</v>
      </c>
      <c r="Q108" s="20">
        <f t="shared" si="7"/>
        <v>131.50125784630362</v>
      </c>
    </row>
    <row r="109" spans="1:17" x14ac:dyDescent="0.2">
      <c r="A109" s="16">
        <v>100</v>
      </c>
      <c r="B109" s="31">
        <v>5.0465454647467631E-3</v>
      </c>
      <c r="C109" s="20">
        <v>1.4323212447784931E-2</v>
      </c>
      <c r="D109" s="16">
        <v>100</v>
      </c>
      <c r="E109" s="31">
        <v>2.666475742917163E-2</v>
      </c>
      <c r="F109" s="20">
        <v>5.0542121322908626E-2</v>
      </c>
    </row>
    <row r="223" spans="1:1" x14ac:dyDescent="0.2">
      <c r="A223" s="18"/>
    </row>
    <row r="224" spans="1:1" x14ac:dyDescent="0.2">
      <c r="A224" s="18"/>
    </row>
    <row r="225" spans="1:1" x14ac:dyDescent="0.2">
      <c r="A225" s="18"/>
    </row>
  </sheetData>
  <dataValidations count="1">
    <dataValidation type="list" allowBlank="1" showInputMessage="1" showErrorMessage="1" sqref="B6">
      <formula1>"0,1,2"</formula1>
    </dataValidation>
  </dataValidations>
  <hyperlinks>
    <hyperlink ref="U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5"/>
  <sheetViews>
    <sheetView zoomScale="70" zoomScaleNormal="70" workbookViewId="0">
      <selection activeCell="J25" sqref="J25"/>
    </sheetView>
  </sheetViews>
  <sheetFormatPr defaultRowHeight="12.75" x14ac:dyDescent="0.2"/>
  <cols>
    <col min="1" max="1" width="37.28515625" style="2" bestFit="1" customWidth="1"/>
    <col min="2" max="2" width="10" style="2" bestFit="1" customWidth="1"/>
    <col min="3" max="3" width="11.7109375" style="2" bestFit="1" customWidth="1"/>
    <col min="4" max="4" width="19.5703125" style="2" bestFit="1" customWidth="1"/>
    <col min="5" max="8" width="9.140625" style="2"/>
    <col min="9" max="9" width="38.28515625" style="2" customWidth="1"/>
    <col min="10" max="15" width="9.140625" style="2"/>
    <col min="16" max="16" width="12.85546875" style="2" bestFit="1" customWidth="1"/>
    <col min="17" max="17" width="7.140625" style="2" bestFit="1" customWidth="1"/>
    <col min="18" max="16384" width="9.140625" style="2"/>
  </cols>
  <sheetData>
    <row r="1" spans="1:21" x14ac:dyDescent="0.2">
      <c r="A1" s="1"/>
    </row>
    <row r="2" spans="1:21" x14ac:dyDescent="0.2">
      <c r="A2" s="3" t="s">
        <v>0</v>
      </c>
    </row>
    <row r="3" spans="1:21" ht="15" x14ac:dyDescent="0.25">
      <c r="S3" s="17" t="s">
        <v>54</v>
      </c>
      <c r="U3" s="47" t="s">
        <v>55</v>
      </c>
    </row>
    <row r="4" spans="1:21" x14ac:dyDescent="0.2">
      <c r="A4" s="22" t="s">
        <v>6</v>
      </c>
      <c r="I4" s="22" t="s">
        <v>8</v>
      </c>
    </row>
    <row r="6" spans="1:21" x14ac:dyDescent="0.2">
      <c r="A6" s="21"/>
      <c r="B6" s="12"/>
      <c r="M6" s="17" t="s">
        <v>12</v>
      </c>
      <c r="P6" s="17" t="s">
        <v>15</v>
      </c>
    </row>
    <row r="7" spans="1:21" x14ac:dyDescent="0.2">
      <c r="A7" s="81" t="s">
        <v>59</v>
      </c>
      <c r="D7" s="81" t="s">
        <v>88</v>
      </c>
      <c r="M7" s="9" t="s">
        <v>13</v>
      </c>
      <c r="N7" s="11" t="s">
        <v>14</v>
      </c>
      <c r="P7" s="9" t="s">
        <v>13</v>
      </c>
      <c r="Q7" s="11" t="s">
        <v>14</v>
      </c>
    </row>
    <row r="8" spans="1:21" x14ac:dyDescent="0.2">
      <c r="A8" s="14" t="s">
        <v>1</v>
      </c>
      <c r="B8" s="10" t="s">
        <v>2</v>
      </c>
      <c r="C8" s="11" t="s">
        <v>3</v>
      </c>
      <c r="D8" s="14" t="s">
        <v>1</v>
      </c>
      <c r="E8" s="10" t="s">
        <v>2</v>
      </c>
      <c r="F8" s="11" t="s">
        <v>3</v>
      </c>
      <c r="I8" s="69" t="s">
        <v>9</v>
      </c>
      <c r="J8" s="70" t="str">
        <f>"11-13"</f>
        <v>11-13</v>
      </c>
      <c r="M8" s="5">
        <v>0</v>
      </c>
      <c r="N8" s="19">
        <f t="shared" ref="N8:N39" si="0">(1/(1+$J$9))^(M8)</f>
        <v>1</v>
      </c>
      <c r="P8" s="5">
        <v>0</v>
      </c>
      <c r="Q8" s="19">
        <f t="shared" ref="Q8:Q39" si="1">((1+$J$11))^(P8)</f>
        <v>1</v>
      </c>
    </row>
    <row r="9" spans="1:21" x14ac:dyDescent="0.2">
      <c r="A9" s="15">
        <v>0</v>
      </c>
      <c r="B9" s="28">
        <v>1</v>
      </c>
      <c r="C9" s="29">
        <v>1</v>
      </c>
      <c r="D9" s="15">
        <v>0</v>
      </c>
      <c r="E9" s="13"/>
      <c r="F9" s="6"/>
      <c r="I9" s="71" t="s">
        <v>10</v>
      </c>
      <c r="J9" s="72">
        <v>0.13</v>
      </c>
      <c r="M9" s="5">
        <v>1</v>
      </c>
      <c r="N9" s="19">
        <f t="shared" si="0"/>
        <v>0.88495575221238942</v>
      </c>
      <c r="P9" s="5">
        <v>1</v>
      </c>
      <c r="Q9" s="19">
        <f t="shared" si="1"/>
        <v>1.07</v>
      </c>
    </row>
    <row r="10" spans="1:21" x14ac:dyDescent="0.2">
      <c r="A10" s="15">
        <v>1</v>
      </c>
      <c r="B10" s="30">
        <v>0.99457519999999999</v>
      </c>
      <c r="C10" s="19">
        <v>0.99534080000000003</v>
      </c>
      <c r="D10" s="15">
        <v>1</v>
      </c>
      <c r="E10" s="13"/>
      <c r="F10" s="6"/>
      <c r="I10" s="71" t="s">
        <v>41</v>
      </c>
      <c r="J10" s="72">
        <v>7.0000000000000007E-2</v>
      </c>
      <c r="M10" s="5">
        <v>2</v>
      </c>
      <c r="N10" s="19">
        <f t="shared" si="0"/>
        <v>0.783146683373796</v>
      </c>
      <c r="P10" s="5">
        <v>2</v>
      </c>
      <c r="Q10" s="19">
        <f t="shared" si="1"/>
        <v>1.1449</v>
      </c>
    </row>
    <row r="11" spans="1:21" x14ac:dyDescent="0.2">
      <c r="A11" s="15">
        <v>2</v>
      </c>
      <c r="B11" s="30">
        <v>0.99431899742848007</v>
      </c>
      <c r="C11" s="19">
        <v>0.99490922022911998</v>
      </c>
      <c r="D11" s="15">
        <v>2</v>
      </c>
      <c r="E11" s="13"/>
      <c r="F11" s="6"/>
      <c r="I11" s="73" t="s">
        <v>11</v>
      </c>
      <c r="J11" s="74">
        <f>J10</f>
        <v>7.0000000000000007E-2</v>
      </c>
      <c r="M11" s="5">
        <v>3</v>
      </c>
      <c r="N11" s="19">
        <f t="shared" si="0"/>
        <v>0.69305016227769556</v>
      </c>
      <c r="P11" s="5">
        <v>3</v>
      </c>
      <c r="Q11" s="19">
        <f t="shared" si="1"/>
        <v>1.2250430000000001</v>
      </c>
    </row>
    <row r="12" spans="1:21" x14ac:dyDescent="0.2">
      <c r="A12" s="15">
        <v>3</v>
      </c>
      <c r="B12" s="30">
        <v>0.99406286085474249</v>
      </c>
      <c r="C12" s="19">
        <v>0.9944778275912286</v>
      </c>
      <c r="D12" s="15">
        <v>3</v>
      </c>
      <c r="E12" s="13"/>
      <c r="F12" s="6"/>
      <c r="M12" s="5">
        <v>4</v>
      </c>
      <c r="N12" s="19">
        <f t="shared" si="0"/>
        <v>0.61331872767937667</v>
      </c>
      <c r="P12" s="5">
        <v>4</v>
      </c>
      <c r="Q12" s="19">
        <f t="shared" si="1"/>
        <v>1.31079601</v>
      </c>
    </row>
    <row r="13" spans="1:21" x14ac:dyDescent="0.2">
      <c r="A13" s="15">
        <v>4</v>
      </c>
      <c r="B13" s="30">
        <v>0.99380679026178631</v>
      </c>
      <c r="C13" s="19">
        <v>0.99404662200518501</v>
      </c>
      <c r="D13" s="15">
        <v>4</v>
      </c>
      <c r="E13" s="13"/>
      <c r="F13" s="6"/>
      <c r="M13" s="5">
        <v>5</v>
      </c>
      <c r="N13" s="19">
        <f t="shared" si="0"/>
        <v>0.54275993599944838</v>
      </c>
      <c r="P13" s="5">
        <v>5</v>
      </c>
      <c r="Q13" s="19">
        <f t="shared" si="1"/>
        <v>1.4025517307000002</v>
      </c>
    </row>
    <row r="14" spans="1:21" x14ac:dyDescent="0.2">
      <c r="A14" s="15">
        <v>5</v>
      </c>
      <c r="B14" s="30">
        <v>0.9935507856326149</v>
      </c>
      <c r="C14" s="19">
        <v>0.99394960305487723</v>
      </c>
      <c r="D14" s="15">
        <v>5</v>
      </c>
      <c r="E14" s="13"/>
      <c r="F14" s="6"/>
      <c r="M14" s="5">
        <v>6</v>
      </c>
      <c r="N14" s="19">
        <f t="shared" si="0"/>
        <v>0.48031852743314024</v>
      </c>
      <c r="P14" s="5">
        <v>6</v>
      </c>
      <c r="Q14" s="19">
        <f t="shared" si="1"/>
        <v>1.5007303518490001</v>
      </c>
    </row>
    <row r="15" spans="1:21" x14ac:dyDescent="0.2">
      <c r="A15" s="15">
        <v>6</v>
      </c>
      <c r="B15" s="30">
        <v>0.99337274133182951</v>
      </c>
      <c r="C15" s="19">
        <v>0.99385259357361899</v>
      </c>
      <c r="D15" s="15">
        <v>6</v>
      </c>
      <c r="E15" s="13"/>
      <c r="F15" s="6"/>
      <c r="M15" s="5">
        <v>7</v>
      </c>
      <c r="N15" s="19">
        <f t="shared" si="0"/>
        <v>0.42506064374614178</v>
      </c>
      <c r="P15" s="5">
        <v>7</v>
      </c>
      <c r="Q15" s="19">
        <f t="shared" si="1"/>
        <v>1.6057814764784302</v>
      </c>
    </row>
    <row r="16" spans="1:21" x14ac:dyDescent="0.2">
      <c r="A16" s="15">
        <v>7</v>
      </c>
      <c r="B16" s="30">
        <v>0.99319472893658278</v>
      </c>
      <c r="C16" s="19">
        <v>0.99375559356048615</v>
      </c>
      <c r="D16" s="15">
        <v>7</v>
      </c>
      <c r="E16" s="13"/>
      <c r="F16" s="6"/>
      <c r="M16" s="5">
        <v>8</v>
      </c>
      <c r="N16" s="19">
        <f t="shared" si="0"/>
        <v>0.37615986172224941</v>
      </c>
      <c r="P16" s="5">
        <v>8</v>
      </c>
      <c r="Q16" s="19">
        <f t="shared" si="1"/>
        <v>1.7181861798319202</v>
      </c>
    </row>
    <row r="17" spans="1:17" x14ac:dyDescent="0.2">
      <c r="A17" s="15">
        <v>8</v>
      </c>
      <c r="B17" s="30">
        <v>0.99301674844115728</v>
      </c>
      <c r="C17" s="19">
        <v>0.99365860301455466</v>
      </c>
      <c r="D17" s="15">
        <v>8</v>
      </c>
      <c r="E17" s="13"/>
      <c r="F17" s="6"/>
      <c r="M17" s="5">
        <v>9</v>
      </c>
      <c r="N17" s="19">
        <f t="shared" si="0"/>
        <v>0.33288483338252162</v>
      </c>
      <c r="P17" s="5">
        <v>9</v>
      </c>
      <c r="Q17" s="19">
        <f t="shared" si="1"/>
        <v>1.8384592124201549</v>
      </c>
    </row>
    <row r="18" spans="1:17" x14ac:dyDescent="0.2">
      <c r="A18" s="15">
        <v>9</v>
      </c>
      <c r="B18" s="30">
        <v>0.99283879983983658</v>
      </c>
      <c r="C18" s="19">
        <v>0.99356162193490039</v>
      </c>
      <c r="D18" s="15">
        <v>9</v>
      </c>
      <c r="E18" s="13"/>
      <c r="F18" s="6"/>
      <c r="M18" s="5">
        <v>10</v>
      </c>
      <c r="N18" s="19">
        <f t="shared" si="0"/>
        <v>0.29458834812612533</v>
      </c>
      <c r="P18" s="5">
        <v>10</v>
      </c>
      <c r="Q18" s="19">
        <f t="shared" si="1"/>
        <v>1.9671513572895656</v>
      </c>
    </row>
    <row r="19" spans="1:17" x14ac:dyDescent="0.2">
      <c r="A19" s="15">
        <v>10</v>
      </c>
      <c r="B19" s="30">
        <v>0.99266088312690526</v>
      </c>
      <c r="C19" s="19">
        <v>0.9934646503205995</v>
      </c>
      <c r="D19" s="15">
        <v>10</v>
      </c>
      <c r="E19" s="13"/>
      <c r="F19" s="6"/>
      <c r="M19" s="5">
        <v>11</v>
      </c>
      <c r="N19" s="19">
        <f t="shared" si="0"/>
        <v>0.26069765320896049</v>
      </c>
      <c r="P19" s="5">
        <v>11</v>
      </c>
      <c r="Q19" s="19">
        <f t="shared" si="1"/>
        <v>2.1048519522998355</v>
      </c>
    </row>
    <row r="20" spans="1:17" x14ac:dyDescent="0.2">
      <c r="A20" s="15">
        <v>11</v>
      </c>
      <c r="B20" s="30">
        <v>0.99248299829664888</v>
      </c>
      <c r="C20" s="19">
        <v>0.99336768817072818</v>
      </c>
      <c r="D20" s="15">
        <v>11</v>
      </c>
      <c r="E20" s="13"/>
      <c r="F20" s="6"/>
      <c r="M20" s="5">
        <v>12</v>
      </c>
      <c r="N20" s="19">
        <f t="shared" si="0"/>
        <v>0.23070588779554027</v>
      </c>
      <c r="P20" s="5">
        <v>12</v>
      </c>
      <c r="Q20" s="19">
        <f t="shared" si="1"/>
        <v>2.2521915889608235</v>
      </c>
    </row>
    <row r="21" spans="1:17" x14ac:dyDescent="0.2">
      <c r="A21" s="15">
        <v>12</v>
      </c>
      <c r="B21" s="30">
        <v>0.99230514534335412</v>
      </c>
      <c r="C21" s="19">
        <v>0.99327073548436273</v>
      </c>
      <c r="D21" s="15">
        <v>12</v>
      </c>
      <c r="E21" s="13"/>
      <c r="F21" s="6"/>
      <c r="M21" s="5">
        <v>13</v>
      </c>
      <c r="N21" s="19">
        <f t="shared" si="0"/>
        <v>0.20416450247392945</v>
      </c>
      <c r="P21" s="5">
        <v>13</v>
      </c>
      <c r="Q21" s="19">
        <f t="shared" si="1"/>
        <v>2.4098450001880813</v>
      </c>
    </row>
    <row r="22" spans="1:17" x14ac:dyDescent="0.2">
      <c r="A22" s="15">
        <v>13</v>
      </c>
      <c r="B22" s="30">
        <v>0.99212732426130856</v>
      </c>
      <c r="C22" s="19">
        <v>0.99317379226057945</v>
      </c>
      <c r="D22" s="15">
        <v>13</v>
      </c>
      <c r="E22" s="13"/>
      <c r="F22" s="6"/>
      <c r="M22" s="5">
        <v>14</v>
      </c>
      <c r="N22" s="19">
        <f t="shared" si="0"/>
        <v>0.1806765508618845</v>
      </c>
      <c r="P22" s="5">
        <v>14</v>
      </c>
      <c r="Q22" s="19">
        <f t="shared" si="1"/>
        <v>2.5785341502012469</v>
      </c>
    </row>
    <row r="23" spans="1:17" x14ac:dyDescent="0.2">
      <c r="A23" s="15">
        <v>14</v>
      </c>
      <c r="B23" s="30">
        <v>0.99165427795310068</v>
      </c>
      <c r="C23" s="19">
        <v>0.99307685849845473</v>
      </c>
      <c r="D23" s="15">
        <v>14</v>
      </c>
      <c r="E23" s="13"/>
      <c r="F23" s="6"/>
      <c r="M23" s="5">
        <v>15</v>
      </c>
      <c r="N23" s="19">
        <f t="shared" si="0"/>
        <v>0.15989075297511901</v>
      </c>
      <c r="P23" s="5">
        <v>15</v>
      </c>
      <c r="Q23" s="19">
        <f t="shared" si="1"/>
        <v>2.7590315407153345</v>
      </c>
    </row>
    <row r="24" spans="1:17" x14ac:dyDescent="0.2">
      <c r="A24" s="15">
        <v>15</v>
      </c>
      <c r="B24" s="30">
        <v>0.99118145719337258</v>
      </c>
      <c r="C24" s="19">
        <v>0.99297993419706521</v>
      </c>
      <c r="D24" s="15">
        <v>15</v>
      </c>
      <c r="E24" s="13"/>
      <c r="F24" s="6"/>
      <c r="M24" s="5">
        <v>16</v>
      </c>
      <c r="N24" s="19">
        <f t="shared" si="0"/>
        <v>0.14149624157090179</v>
      </c>
      <c r="P24" s="5">
        <v>16</v>
      </c>
      <c r="Q24" s="19">
        <f t="shared" si="1"/>
        <v>2.9521637485654075</v>
      </c>
    </row>
    <row r="25" spans="1:17" x14ac:dyDescent="0.2">
      <c r="A25" s="15">
        <v>16</v>
      </c>
      <c r="B25" s="30">
        <v>0.99070886187458274</v>
      </c>
      <c r="C25" s="19">
        <v>0.99288301935548751</v>
      </c>
      <c r="D25" s="15">
        <v>16</v>
      </c>
      <c r="E25" s="13"/>
      <c r="F25" s="6"/>
      <c r="M25" s="5">
        <v>17</v>
      </c>
      <c r="N25" s="19">
        <f t="shared" si="0"/>
        <v>0.12521791289460335</v>
      </c>
      <c r="P25" s="5">
        <v>17</v>
      </c>
      <c r="Q25" s="19">
        <f t="shared" si="1"/>
        <v>3.1588152109649861</v>
      </c>
    </row>
    <row r="26" spans="1:17" x14ac:dyDescent="0.2">
      <c r="A26" s="15">
        <v>17</v>
      </c>
      <c r="B26" s="30">
        <v>0.9902364918892409</v>
      </c>
      <c r="C26" s="19">
        <v>0.99278611397279837</v>
      </c>
      <c r="D26" s="15">
        <v>17</v>
      </c>
      <c r="E26" s="30"/>
      <c r="F26" s="6"/>
      <c r="M26" s="5">
        <v>18</v>
      </c>
      <c r="N26" s="19">
        <f t="shared" si="0"/>
        <v>0.11081231229610917</v>
      </c>
      <c r="P26" s="5">
        <v>18</v>
      </c>
      <c r="Q26" s="19">
        <f t="shared" si="1"/>
        <v>3.3799322757325352</v>
      </c>
    </row>
    <row r="27" spans="1:17" x14ac:dyDescent="0.2">
      <c r="A27" s="15">
        <v>18</v>
      </c>
      <c r="B27" s="30">
        <v>0.98869964485382877</v>
      </c>
      <c r="C27" s="19">
        <v>0.99268921804807464</v>
      </c>
      <c r="D27" s="15">
        <v>18</v>
      </c>
      <c r="E27" s="30">
        <v>1</v>
      </c>
      <c r="F27" s="19">
        <v>1</v>
      </c>
      <c r="M27" s="5">
        <v>19</v>
      </c>
      <c r="N27" s="19">
        <f t="shared" si="0"/>
        <v>9.8063993182397502E-2</v>
      </c>
      <c r="P27" s="5">
        <v>19</v>
      </c>
      <c r="Q27" s="19">
        <f t="shared" si="1"/>
        <v>3.6165275350338129</v>
      </c>
    </row>
    <row r="28" spans="1:17" x14ac:dyDescent="0.2">
      <c r="A28" s="15">
        <v>19</v>
      </c>
      <c r="B28" s="30">
        <v>0.98716518300501566</v>
      </c>
      <c r="C28" s="19">
        <v>0.99259233158039306</v>
      </c>
      <c r="D28" s="15">
        <v>19</v>
      </c>
      <c r="E28" s="30">
        <v>1</v>
      </c>
      <c r="F28" s="19">
        <v>1</v>
      </c>
      <c r="M28" s="5">
        <v>20</v>
      </c>
      <c r="N28" s="19">
        <f t="shared" si="0"/>
        <v>8.6782294851679209E-2</v>
      </c>
      <c r="P28" s="5">
        <v>20</v>
      </c>
      <c r="Q28" s="19">
        <f t="shared" si="1"/>
        <v>3.8696844624861795</v>
      </c>
    </row>
    <row r="29" spans="1:17" x14ac:dyDescent="0.2">
      <c r="A29" s="15">
        <v>20</v>
      </c>
      <c r="B29" s="30">
        <v>0.98581237183822557</v>
      </c>
      <c r="C29" s="19">
        <v>0.99249545456883081</v>
      </c>
      <c r="D29" s="15">
        <v>20</v>
      </c>
      <c r="E29" s="30">
        <v>1</v>
      </c>
      <c r="F29" s="19">
        <v>1</v>
      </c>
      <c r="M29" s="5">
        <v>21</v>
      </c>
      <c r="N29" s="19">
        <f t="shared" si="0"/>
        <v>7.679849101918515E-2</v>
      </c>
      <c r="P29" s="5">
        <v>21</v>
      </c>
      <c r="Q29" s="19">
        <f t="shared" si="1"/>
        <v>4.1405623748602123</v>
      </c>
    </row>
    <row r="30" spans="1:17" x14ac:dyDescent="0.2">
      <c r="A30" s="15">
        <v>21</v>
      </c>
      <c r="B30" s="30">
        <v>0.9824117134803324</v>
      </c>
      <c r="C30" s="19">
        <v>0.99186978543427062</v>
      </c>
      <c r="D30" s="15">
        <v>21</v>
      </c>
      <c r="E30" s="30">
        <v>0.85012987012987007</v>
      </c>
      <c r="F30" s="19">
        <v>0.8774603174603175</v>
      </c>
      <c r="M30" s="5">
        <v>22</v>
      </c>
      <c r="N30" s="19">
        <f t="shared" si="0"/>
        <v>6.7963266388659432E-2</v>
      </c>
      <c r="P30" s="5">
        <v>22</v>
      </c>
      <c r="Q30" s="19">
        <f t="shared" si="1"/>
        <v>4.4304017411004271</v>
      </c>
    </row>
    <row r="31" spans="1:17" x14ac:dyDescent="0.2">
      <c r="A31" s="15">
        <v>22</v>
      </c>
      <c r="B31" s="30">
        <v>0.98072117940377546</v>
      </c>
      <c r="C31" s="19">
        <v>0.99124451072153286</v>
      </c>
      <c r="D31" s="15">
        <v>22</v>
      </c>
      <c r="E31" s="30">
        <v>0.72272079608702977</v>
      </c>
      <c r="F31" s="19">
        <v>0.7699366087175612</v>
      </c>
      <c r="M31" s="5">
        <v>23</v>
      </c>
      <c r="N31" s="19">
        <f t="shared" si="0"/>
        <v>6.0144483529787102E-2</v>
      </c>
      <c r="P31" s="5">
        <v>23</v>
      </c>
      <c r="Q31" s="19">
        <f t="shared" si="1"/>
        <v>4.740529862977457</v>
      </c>
    </row>
    <row r="32" spans="1:17" x14ac:dyDescent="0.2">
      <c r="A32" s="15">
        <v>23</v>
      </c>
      <c r="B32" s="30">
        <v>0.97817915010676082</v>
      </c>
      <c r="C32" s="19">
        <v>0.99061963018197396</v>
      </c>
      <c r="D32" s="15">
        <v>23</v>
      </c>
      <c r="E32" s="30">
        <v>0.61440653651762289</v>
      </c>
      <c r="F32" s="19">
        <v>0.67558882110963148</v>
      </c>
      <c r="M32" s="5">
        <v>24</v>
      </c>
      <c r="N32" s="19">
        <f t="shared" si="0"/>
        <v>5.3225206663528417E-2</v>
      </c>
      <c r="P32" s="5">
        <v>24</v>
      </c>
      <c r="Q32" s="19">
        <f t="shared" si="1"/>
        <v>5.0723669533858793</v>
      </c>
    </row>
    <row r="33" spans="1:17" x14ac:dyDescent="0.2">
      <c r="A33" s="15">
        <v>24</v>
      </c>
      <c r="B33" s="30">
        <v>0.97634408602116052</v>
      </c>
      <c r="C33" s="19">
        <v>0.98982871946923667</v>
      </c>
      <c r="D33" s="15">
        <v>24</v>
      </c>
      <c r="E33" s="30">
        <v>0.52232534909667006</v>
      </c>
      <c r="F33" s="19">
        <v>0.59280238144349884</v>
      </c>
      <c r="M33" s="5">
        <v>25</v>
      </c>
      <c r="N33" s="19">
        <f t="shared" si="0"/>
        <v>4.7101952799582673E-2</v>
      </c>
      <c r="P33" s="5">
        <v>25</v>
      </c>
      <c r="Q33" s="19">
        <f t="shared" si="1"/>
        <v>5.4274326401228912</v>
      </c>
    </row>
    <row r="34" spans="1:17" x14ac:dyDescent="0.2">
      <c r="A34" s="15">
        <v>25</v>
      </c>
      <c r="B34" s="30">
        <v>0.97391181763406454</v>
      </c>
      <c r="C34" s="19">
        <v>0.9890384402196124</v>
      </c>
      <c r="D34" s="15">
        <v>25</v>
      </c>
      <c r="E34" s="30">
        <v>0.44404438119309114</v>
      </c>
      <c r="F34" s="19">
        <v>0.52016056581264469</v>
      </c>
      <c r="M34" s="5">
        <v>26</v>
      </c>
      <c r="N34" s="19">
        <f t="shared" si="0"/>
        <v>4.1683144070427142E-2</v>
      </c>
      <c r="P34" s="5">
        <v>26</v>
      </c>
      <c r="Q34" s="19">
        <f t="shared" si="1"/>
        <v>5.807352924931493</v>
      </c>
    </row>
    <row r="35" spans="1:17" x14ac:dyDescent="0.2">
      <c r="A35" s="15">
        <v>26</v>
      </c>
      <c r="B35" s="30">
        <v>0.9715861162135544</v>
      </c>
      <c r="C35" s="19">
        <v>0.98825353931345417</v>
      </c>
      <c r="D35" s="15">
        <v>26</v>
      </c>
      <c r="E35" s="30">
        <v>0.37749539211558109</v>
      </c>
      <c r="F35" s="19">
        <v>0.4564202552083016</v>
      </c>
      <c r="M35" s="5">
        <v>27</v>
      </c>
      <c r="N35" s="19">
        <f t="shared" si="0"/>
        <v>3.6887738115422251E-2</v>
      </c>
      <c r="P35" s="5">
        <v>27</v>
      </c>
      <c r="Q35" s="19">
        <f t="shared" si="1"/>
        <v>6.2138676296766988</v>
      </c>
    </row>
    <row r="36" spans="1:17" x14ac:dyDescent="0.2">
      <c r="A36" s="15">
        <v>27</v>
      </c>
      <c r="B36" s="30">
        <v>0.96906931953811482</v>
      </c>
      <c r="C36" s="19">
        <v>0.98749218878676714</v>
      </c>
      <c r="D36" s="15">
        <v>27</v>
      </c>
      <c r="E36" s="30">
        <v>0.32092010867384335</v>
      </c>
      <c r="F36" s="19">
        <v>0.40049066203039546</v>
      </c>
      <c r="M36" s="5">
        <v>28</v>
      </c>
      <c r="N36" s="19">
        <f t="shared" si="0"/>
        <v>3.2644016031347131E-2</v>
      </c>
      <c r="P36" s="5">
        <v>28</v>
      </c>
      <c r="Q36" s="19">
        <f t="shared" si="1"/>
        <v>6.6488383637540664</v>
      </c>
    </row>
    <row r="37" spans="1:17" x14ac:dyDescent="0.2">
      <c r="A37" s="15">
        <v>28</v>
      </c>
      <c r="B37" s="30">
        <v>0.96587604231637281</v>
      </c>
      <c r="C37" s="19">
        <v>0.98646993687293505</v>
      </c>
      <c r="D37" s="15">
        <v>28</v>
      </c>
      <c r="E37" s="30">
        <v>0.27282377030895821</v>
      </c>
      <c r="F37" s="19">
        <v>0.35141466344508354</v>
      </c>
      <c r="M37" s="5">
        <v>29</v>
      </c>
      <c r="N37" s="19">
        <f t="shared" si="0"/>
        <v>2.8888509762254096E-2</v>
      </c>
      <c r="P37" s="5">
        <v>29</v>
      </c>
      <c r="Q37" s="19">
        <f t="shared" si="1"/>
        <v>7.1142570492168513</v>
      </c>
    </row>
    <row r="38" spans="1:17" x14ac:dyDescent="0.2">
      <c r="A38" s="15">
        <v>29</v>
      </c>
      <c r="B38" s="30">
        <v>0.96336399190551647</v>
      </c>
      <c r="C38" s="19">
        <v>0.98544874319428422</v>
      </c>
      <c r="D38" s="15">
        <v>29</v>
      </c>
      <c r="E38" s="30">
        <v>0.23193563642109616</v>
      </c>
      <c r="F38" s="19">
        <v>0.30835242214673364</v>
      </c>
      <c r="M38" s="5">
        <v>30</v>
      </c>
      <c r="N38" s="19">
        <f t="shared" si="0"/>
        <v>2.5565052886950535E-2</v>
      </c>
      <c r="P38" s="5">
        <v>30</v>
      </c>
      <c r="Q38" s="19">
        <f t="shared" si="1"/>
        <v>7.6122550426620306</v>
      </c>
    </row>
    <row r="39" spans="1:17" x14ac:dyDescent="0.2">
      <c r="A39" s="15">
        <v>30</v>
      </c>
      <c r="B39" s="30">
        <v>0.95976023988459636</v>
      </c>
      <c r="C39" s="19">
        <v>0.98435371255084669</v>
      </c>
      <c r="D39" s="15">
        <v>30</v>
      </c>
      <c r="E39" s="30">
        <v>0.19717541246915524</v>
      </c>
      <c r="F39" s="19">
        <v>0.27056701422653073</v>
      </c>
      <c r="M39" s="5">
        <v>31</v>
      </c>
      <c r="N39" s="19">
        <f t="shared" si="0"/>
        <v>2.2623940607920823E-2</v>
      </c>
      <c r="P39" s="5">
        <v>31</v>
      </c>
      <c r="Q39" s="19">
        <f t="shared" si="1"/>
        <v>8.1451128956483743</v>
      </c>
    </row>
    <row r="40" spans="1:17" x14ac:dyDescent="0.2">
      <c r="A40" s="15">
        <v>31</v>
      </c>
      <c r="B40" s="30">
        <v>0.95601487152447073</v>
      </c>
      <c r="C40" s="19">
        <v>0.98326383612031043</v>
      </c>
      <c r="D40" s="15">
        <v>31</v>
      </c>
      <c r="E40" s="30">
        <v>0.1676247077952065</v>
      </c>
      <c r="F40" s="19">
        <v>0.2374118181975019</v>
      </c>
      <c r="M40" s="5">
        <v>32</v>
      </c>
      <c r="N40" s="19">
        <f t="shared" ref="N40:N71" si="2">(1/(1+$J$9))^(M40)</f>
        <v>2.0021186378690995E-2</v>
      </c>
      <c r="P40" s="5">
        <v>32</v>
      </c>
      <c r="Q40" s="19">
        <f t="shared" ref="Q40:Q71" si="3">((1+$J$11))^(P40)</f>
        <v>8.7152707983437594</v>
      </c>
    </row>
    <row r="41" spans="1:17" x14ac:dyDescent="0.2">
      <c r="A41" s="15">
        <v>32</v>
      </c>
      <c r="B41" s="30">
        <v>0.95287684831017883</v>
      </c>
      <c r="C41" s="19">
        <v>0.98217516640095803</v>
      </c>
      <c r="D41" s="15">
        <v>32</v>
      </c>
      <c r="E41" s="30">
        <v>0.15422677425791562</v>
      </c>
      <c r="F41" s="19">
        <v>0.21980904080263008</v>
      </c>
      <c r="M41" s="5">
        <v>33</v>
      </c>
      <c r="N41" s="19">
        <f t="shared" si="2"/>
        <v>1.7717864051938936E-2</v>
      </c>
      <c r="P41" s="5">
        <v>33</v>
      </c>
      <c r="Q41" s="19">
        <f t="shared" si="3"/>
        <v>9.3253397542278229</v>
      </c>
    </row>
    <row r="42" spans="1:17" x14ac:dyDescent="0.2">
      <c r="A42" s="15">
        <v>33</v>
      </c>
      <c r="B42" s="30">
        <v>0.94821613706972407</v>
      </c>
      <c r="C42" s="19">
        <v>0.98088890980303933</v>
      </c>
      <c r="D42" s="15">
        <v>33</v>
      </c>
      <c r="E42" s="30">
        <v>0.14189971282194391</v>
      </c>
      <c r="F42" s="19">
        <v>0.20351141230205486</v>
      </c>
      <c r="M42" s="5">
        <v>34</v>
      </c>
      <c r="N42" s="19">
        <f t="shared" si="2"/>
        <v>1.5679525709680474E-2</v>
      </c>
      <c r="P42" s="5">
        <v>34</v>
      </c>
      <c r="Q42" s="19">
        <f t="shared" si="3"/>
        <v>9.9781135370237699</v>
      </c>
    </row>
    <row r="43" spans="1:17" x14ac:dyDescent="0.2">
      <c r="A43" s="15">
        <v>34</v>
      </c>
      <c r="B43" s="30">
        <v>0.94266034907940521</v>
      </c>
      <c r="C43" s="19">
        <v>0.9784610135734948</v>
      </c>
      <c r="D43" s="15">
        <v>34</v>
      </c>
      <c r="E43" s="30">
        <v>0.13055793065656177</v>
      </c>
      <c r="F43" s="19">
        <v>0.18842216310095192</v>
      </c>
      <c r="M43" s="5">
        <v>35</v>
      </c>
      <c r="N43" s="19">
        <f t="shared" si="2"/>
        <v>1.3875686468743782E-2</v>
      </c>
      <c r="P43" s="5">
        <v>35</v>
      </c>
      <c r="Q43" s="19">
        <f t="shared" si="3"/>
        <v>10.676581484615435</v>
      </c>
    </row>
    <row r="44" spans="1:17" x14ac:dyDescent="0.2">
      <c r="A44" s="15">
        <v>35</v>
      </c>
      <c r="B44" s="30">
        <v>0.9382207958993809</v>
      </c>
      <c r="C44" s="19">
        <v>0.97652522630424099</v>
      </c>
      <c r="D44" s="15">
        <v>35</v>
      </c>
      <c r="E44" s="30">
        <v>0.1201226762080355</v>
      </c>
      <c r="F44" s="19">
        <v>0.17445169853643266</v>
      </c>
      <c r="M44" s="5">
        <v>36</v>
      </c>
      <c r="N44" s="19">
        <f t="shared" si="2"/>
        <v>1.2279368556410429E-2</v>
      </c>
      <c r="P44" s="5">
        <v>36</v>
      </c>
      <c r="Q44" s="19">
        <f t="shared" si="3"/>
        <v>11.423942188538515</v>
      </c>
    </row>
    <row r="45" spans="1:17" x14ac:dyDescent="0.2">
      <c r="A45" s="15">
        <v>36</v>
      </c>
      <c r="B45" s="30">
        <v>0.93376312125390382</v>
      </c>
      <c r="C45" s="19">
        <v>0.97350971640541351</v>
      </c>
      <c r="D45" s="15">
        <v>36</v>
      </c>
      <c r="E45" s="30">
        <v>0.11052149238898282</v>
      </c>
      <c r="F45" s="19">
        <v>0.16151706689589868</v>
      </c>
      <c r="M45" s="5">
        <v>37</v>
      </c>
      <c r="N45" s="19">
        <f t="shared" si="2"/>
        <v>1.0866697837531351E-2</v>
      </c>
      <c r="P45" s="5">
        <v>37</v>
      </c>
      <c r="Q45" s="19">
        <f t="shared" si="3"/>
        <v>12.223618141736212</v>
      </c>
    </row>
    <row r="46" spans="1:17" x14ac:dyDescent="0.2">
      <c r="A46" s="15">
        <v>37</v>
      </c>
      <c r="B46" s="30">
        <v>0.92828828132136798</v>
      </c>
      <c r="C46" s="19">
        <v>0.9704957303234224</v>
      </c>
      <c r="D46" s="15">
        <v>37</v>
      </c>
      <c r="E46" s="30">
        <v>0.10168771347329403</v>
      </c>
      <c r="F46" s="19">
        <v>0.14954146687890238</v>
      </c>
      <c r="M46" s="5">
        <v>38</v>
      </c>
      <c r="N46" s="19">
        <f t="shared" si="2"/>
        <v>9.6165467588773049E-3</v>
      </c>
      <c r="P46" s="5">
        <v>38</v>
      </c>
      <c r="Q46" s="19">
        <f t="shared" si="3"/>
        <v>13.079271411657746</v>
      </c>
    </row>
    <row r="47" spans="1:17" x14ac:dyDescent="0.2">
      <c r="A47" s="15">
        <v>38</v>
      </c>
      <c r="B47" s="30">
        <v>0.92329037721473373</v>
      </c>
      <c r="C47" s="19">
        <v>0.96893905517198353</v>
      </c>
      <c r="D47" s="15">
        <v>38</v>
      </c>
      <c r="E47" s="30">
        <v>9.3560002203313633E-2</v>
      </c>
      <c r="F47" s="19">
        <v>0.13845379157799517</v>
      </c>
      <c r="M47" s="5">
        <v>39</v>
      </c>
      <c r="N47" s="19">
        <f t="shared" si="2"/>
        <v>8.5102183706878796E-3</v>
      </c>
      <c r="P47" s="5">
        <v>39</v>
      </c>
      <c r="Q47" s="19">
        <f t="shared" si="3"/>
        <v>13.994820410473789</v>
      </c>
    </row>
    <row r="48" spans="1:17" x14ac:dyDescent="0.2">
      <c r="A48" s="15">
        <v>39</v>
      </c>
      <c r="B48" s="30">
        <v>0.9169566052270407</v>
      </c>
      <c r="C48" s="19">
        <v>0.96628416216081237</v>
      </c>
      <c r="D48" s="15">
        <v>39</v>
      </c>
      <c r="E48" s="30">
        <v>8.6081923895190676E-2</v>
      </c>
      <c r="F48" s="19">
        <v>0.12818820627088146</v>
      </c>
      <c r="M48" s="5">
        <v>40</v>
      </c>
      <c r="N48" s="19">
        <f t="shared" si="2"/>
        <v>7.5311666997237882E-3</v>
      </c>
      <c r="P48" s="5">
        <v>40</v>
      </c>
      <c r="Q48" s="19">
        <f t="shared" si="3"/>
        <v>14.974457839206954</v>
      </c>
    </row>
    <row r="49" spans="1:17" x14ac:dyDescent="0.2">
      <c r="A49" s="15">
        <v>40</v>
      </c>
      <c r="B49" s="30">
        <v>0.91105947390750464</v>
      </c>
      <c r="C49" s="19">
        <v>0.96419157717923687</v>
      </c>
      <c r="D49" s="15">
        <v>40</v>
      </c>
      <c r="E49" s="30">
        <v>7.920155458520238E-2</v>
      </c>
      <c r="F49" s="19">
        <v>0.11868375751695678</v>
      </c>
      <c r="M49" s="5">
        <v>41</v>
      </c>
      <c r="N49" s="19">
        <f t="shared" si="2"/>
        <v>6.6647492917909631E-3</v>
      </c>
      <c r="P49" s="5">
        <v>41</v>
      </c>
      <c r="Q49" s="19">
        <f t="shared" si="3"/>
        <v>16.022669887951441</v>
      </c>
    </row>
    <row r="50" spans="1:17" x14ac:dyDescent="0.2">
      <c r="A50" s="15">
        <v>41</v>
      </c>
      <c r="B50" s="30">
        <v>0.90702384486188392</v>
      </c>
      <c r="C50" s="19">
        <v>0.96154892090450406</v>
      </c>
      <c r="D50" s="15">
        <v>41</v>
      </c>
      <c r="E50" s="30">
        <v>7.287112049621898E-2</v>
      </c>
      <c r="F50" s="19">
        <v>0.10988401123718242</v>
      </c>
      <c r="M50" s="5">
        <v>42</v>
      </c>
      <c r="N50" s="19">
        <f t="shared" si="2"/>
        <v>5.8980082228238615E-3</v>
      </c>
      <c r="P50" s="5">
        <v>42</v>
      </c>
      <c r="Q50" s="19">
        <f t="shared" si="3"/>
        <v>17.144256780108041</v>
      </c>
    </row>
    <row r="51" spans="1:17" x14ac:dyDescent="0.2">
      <c r="A51" s="15">
        <v>42</v>
      </c>
      <c r="B51" s="30">
        <v>0.90064783004204285</v>
      </c>
      <c r="C51" s="19">
        <v>0.95909658653662921</v>
      </c>
      <c r="D51" s="15">
        <v>42</v>
      </c>
      <c r="E51" s="30">
        <v>6.9107692314509125E-2</v>
      </c>
      <c r="F51" s="19">
        <v>0.1054405128889223</v>
      </c>
      <c r="M51" s="5">
        <v>43</v>
      </c>
      <c r="N51" s="19">
        <f t="shared" si="2"/>
        <v>5.2194763033839488E-3</v>
      </c>
      <c r="P51" s="5">
        <v>43</v>
      </c>
      <c r="Q51" s="19">
        <f t="shared" si="3"/>
        <v>18.344354754715607</v>
      </c>
    </row>
    <row r="52" spans="1:17" x14ac:dyDescent="0.2">
      <c r="A52" s="15">
        <v>43</v>
      </c>
      <c r="B52" s="30">
        <v>0.89199584672752696</v>
      </c>
      <c r="C52" s="19">
        <v>0.95658528803444165</v>
      </c>
      <c r="D52" s="15">
        <v>43</v>
      </c>
      <c r="E52" s="30">
        <v>6.5538626338052075E-2</v>
      </c>
      <c r="F52" s="19">
        <v>0.10117670107875526</v>
      </c>
      <c r="M52" s="5">
        <v>44</v>
      </c>
      <c r="N52" s="19">
        <f t="shared" si="2"/>
        <v>4.6190055782158838E-3</v>
      </c>
      <c r="P52" s="5">
        <v>44</v>
      </c>
      <c r="Q52" s="19">
        <f t="shared" si="3"/>
        <v>19.628459587545695</v>
      </c>
    </row>
    <row r="53" spans="1:17" x14ac:dyDescent="0.2">
      <c r="A53" s="15">
        <v>44</v>
      </c>
      <c r="B53" s="30">
        <v>0.8836003818181275</v>
      </c>
      <c r="C53" s="19">
        <v>0.9535594174513311</v>
      </c>
      <c r="D53" s="15">
        <v>44</v>
      </c>
      <c r="E53" s="30">
        <v>6.2153884732988177E-2</v>
      </c>
      <c r="F53" s="19">
        <v>9.7085309628224301E-2</v>
      </c>
      <c r="M53" s="5">
        <v>45</v>
      </c>
      <c r="N53" s="19">
        <f t="shared" si="2"/>
        <v>4.0876155559432603E-3</v>
      </c>
      <c r="P53" s="5">
        <v>45</v>
      </c>
      <c r="Q53" s="19">
        <f t="shared" si="3"/>
        <v>21.002451758673896</v>
      </c>
    </row>
    <row r="54" spans="1:17" x14ac:dyDescent="0.2">
      <c r="A54" s="15">
        <v>45</v>
      </c>
      <c r="B54" s="30">
        <v>0.87637889261760438</v>
      </c>
      <c r="C54" s="19">
        <v>0.9502364535933967</v>
      </c>
      <c r="D54" s="15">
        <v>45</v>
      </c>
      <c r="E54" s="30">
        <v>5.8943948069272264E-2</v>
      </c>
      <c r="F54" s="19">
        <v>9.3159366189172269E-2</v>
      </c>
      <c r="M54" s="5">
        <v>46</v>
      </c>
      <c r="N54" s="19">
        <f t="shared" si="2"/>
        <v>3.6173588990648328E-3</v>
      </c>
      <c r="P54" s="5">
        <v>46</v>
      </c>
      <c r="Q54" s="19">
        <f t="shared" si="3"/>
        <v>22.472623381781069</v>
      </c>
    </row>
    <row r="55" spans="1:17" x14ac:dyDescent="0.2">
      <c r="A55" s="15">
        <v>46</v>
      </c>
      <c r="B55" s="30">
        <v>0.86606496470616634</v>
      </c>
      <c r="C55" s="19">
        <v>0.94673806306584729</v>
      </c>
      <c r="D55" s="15">
        <v>46</v>
      </c>
      <c r="E55" s="30">
        <v>5.5899788547714595E-2</v>
      </c>
      <c r="F55" s="19">
        <v>8.9392180361808946E-2</v>
      </c>
      <c r="M55" s="5">
        <v>47</v>
      </c>
      <c r="N55" s="19">
        <f t="shared" si="2"/>
        <v>3.2012025655440996E-3</v>
      </c>
      <c r="P55" s="5">
        <v>47</v>
      </c>
      <c r="Q55" s="19">
        <f t="shared" si="3"/>
        <v>24.045707018505745</v>
      </c>
    </row>
    <row r="56" spans="1:17" x14ac:dyDescent="0.2">
      <c r="A56" s="15">
        <v>47</v>
      </c>
      <c r="B56" s="30">
        <v>0.85480473446104266</v>
      </c>
      <c r="C56" s="19">
        <v>0.94236867755718579</v>
      </c>
      <c r="D56" s="15">
        <v>47</v>
      </c>
      <c r="E56" s="30">
        <v>5.3012844609710973E-2</v>
      </c>
      <c r="F56" s="19">
        <v>8.577733229326065E-2</v>
      </c>
      <c r="M56" s="5">
        <v>48</v>
      </c>
      <c r="N56" s="19">
        <f t="shared" si="2"/>
        <v>2.8329226243753096E-3</v>
      </c>
      <c r="P56" s="5">
        <v>48</v>
      </c>
      <c r="Q56" s="19">
        <f t="shared" si="3"/>
        <v>25.728906509801146</v>
      </c>
    </row>
    <row r="57" spans="1:17" x14ac:dyDescent="0.2">
      <c r="A57" s="15">
        <v>48</v>
      </c>
      <c r="B57" s="30">
        <v>0.84157714407809869</v>
      </c>
      <c r="C57" s="19">
        <v>0.93953855594474611</v>
      </c>
      <c r="D57" s="15">
        <v>48</v>
      </c>
      <c r="E57" s="30">
        <v>5.0274996858253061E-2</v>
      </c>
      <c r="F57" s="19">
        <v>8.2308661737172606E-2</v>
      </c>
      <c r="M57" s="5">
        <v>49</v>
      </c>
      <c r="N57" s="19">
        <f t="shared" si="2"/>
        <v>2.5070111720135479E-3</v>
      </c>
      <c r="P57" s="5">
        <v>49</v>
      </c>
      <c r="Q57" s="19">
        <f t="shared" si="3"/>
        <v>27.529929965487224</v>
      </c>
    </row>
    <row r="58" spans="1:17" x14ac:dyDescent="0.2">
      <c r="A58" s="15">
        <v>49</v>
      </c>
      <c r="B58" s="30">
        <v>0.83269278248349499</v>
      </c>
      <c r="C58" s="19">
        <v>0.93598409367989599</v>
      </c>
      <c r="D58" s="15">
        <v>49</v>
      </c>
      <c r="E58" s="30">
        <v>4.7678545222497835E-2</v>
      </c>
      <c r="F58" s="19">
        <v>7.8980257555719968E-2</v>
      </c>
      <c r="M58" s="5">
        <v>50</v>
      </c>
      <c r="N58" s="19">
        <f t="shared" si="2"/>
        <v>2.2185939575341137E-3</v>
      </c>
      <c r="P58" s="5">
        <v>50</v>
      </c>
      <c r="Q58" s="19">
        <f t="shared" si="3"/>
        <v>29.457025063071331</v>
      </c>
    </row>
    <row r="59" spans="1:17" x14ac:dyDescent="0.2">
      <c r="A59" s="15">
        <v>50</v>
      </c>
      <c r="B59" s="30">
        <v>0.82131087137828451</v>
      </c>
      <c r="C59" s="19">
        <v>0.93186201973132976</v>
      </c>
      <c r="D59" s="15">
        <v>50</v>
      </c>
      <c r="E59" s="30">
        <v>4.5216187301672581E-2</v>
      </c>
      <c r="F59" s="19">
        <v>7.5786447646137359E-2</v>
      </c>
      <c r="M59" s="5">
        <v>51</v>
      </c>
      <c r="N59" s="19">
        <f t="shared" si="2"/>
        <v>1.9633574845434633E-3</v>
      </c>
      <c r="P59" s="5">
        <v>51</v>
      </c>
      <c r="Q59" s="19">
        <f t="shared" si="3"/>
        <v>31.519016817486328</v>
      </c>
    </row>
    <row r="60" spans="1:17" x14ac:dyDescent="0.2">
      <c r="A60" s="15">
        <v>51</v>
      </c>
      <c r="B60" s="30">
        <v>0.8114728812365668</v>
      </c>
      <c r="C60" s="19">
        <v>0.92794670826922654</v>
      </c>
      <c r="D60" s="15">
        <v>51</v>
      </c>
      <c r="E60" s="30">
        <v>4.2880997827408694E-2</v>
      </c>
      <c r="F60" s="19">
        <v>7.2721789274600213E-2</v>
      </c>
      <c r="M60" s="5">
        <v>52</v>
      </c>
      <c r="N60" s="19">
        <f t="shared" si="2"/>
        <v>1.7374844995959855E-3</v>
      </c>
      <c r="P60" s="5">
        <v>52</v>
      </c>
      <c r="Q60" s="19">
        <f t="shared" si="3"/>
        <v>33.725347994710368</v>
      </c>
    </row>
    <row r="61" spans="1:17" x14ac:dyDescent="0.2">
      <c r="A61" s="15">
        <v>52</v>
      </c>
      <c r="B61" s="30">
        <v>0.80095035009099602</v>
      </c>
      <c r="C61" s="19">
        <v>0.92204348248990109</v>
      </c>
      <c r="D61" s="15">
        <v>52</v>
      </c>
      <c r="E61" s="30">
        <v>4.0891416796622879E-2</v>
      </c>
      <c r="F61" s="19">
        <v>7.0123477790522623E-2</v>
      </c>
      <c r="M61" s="5">
        <v>53</v>
      </c>
      <c r="N61" s="19">
        <f t="shared" si="2"/>
        <v>1.5375969022973324E-3</v>
      </c>
      <c r="P61" s="5">
        <v>53</v>
      </c>
      <c r="Q61" s="19">
        <f t="shared" si="3"/>
        <v>36.086122354340098</v>
      </c>
    </row>
    <row r="62" spans="1:17" x14ac:dyDescent="0.2">
      <c r="A62" s="15">
        <v>53</v>
      </c>
      <c r="B62" s="30">
        <v>0.78830750900487967</v>
      </c>
      <c r="C62" s="19">
        <v>0.91797026320165365</v>
      </c>
      <c r="D62" s="15">
        <v>53</v>
      </c>
      <c r="E62" s="30">
        <v>3.8994147812632128E-2</v>
      </c>
      <c r="F62" s="19">
        <v>6.7618002616382303E-2</v>
      </c>
      <c r="M62" s="5">
        <v>54</v>
      </c>
      <c r="N62" s="19">
        <f t="shared" si="2"/>
        <v>1.3607052232719758E-3</v>
      </c>
      <c r="P62" s="5">
        <v>54</v>
      </c>
      <c r="Q62" s="19">
        <f t="shared" si="3"/>
        <v>38.6121509191439</v>
      </c>
    </row>
    <row r="63" spans="1:17" x14ac:dyDescent="0.2">
      <c r="A63" s="15">
        <v>54</v>
      </c>
      <c r="B63" s="30">
        <v>0.77668218050808291</v>
      </c>
      <c r="C63" s="19">
        <v>0.91255423864876384</v>
      </c>
      <c r="D63" s="15">
        <v>54</v>
      </c>
      <c r="E63" s="30">
        <v>3.718490780585966E-2</v>
      </c>
      <c r="F63" s="19">
        <v>6.5202046759395449E-2</v>
      </c>
      <c r="M63" s="5">
        <v>55</v>
      </c>
      <c r="N63" s="19">
        <f t="shared" si="2"/>
        <v>1.2041639143999783E-3</v>
      </c>
      <c r="P63" s="5">
        <v>55</v>
      </c>
      <c r="Q63" s="19">
        <f t="shared" si="3"/>
        <v>41.315001483483975</v>
      </c>
    </row>
    <row r="64" spans="1:17" x14ac:dyDescent="0.2">
      <c r="A64" s="15">
        <v>55</v>
      </c>
      <c r="B64" s="30">
        <v>0.76180716338699206</v>
      </c>
      <c r="C64" s="19">
        <v>0.90774033252904385</v>
      </c>
      <c r="D64" s="15">
        <v>55</v>
      </c>
      <c r="E64" s="30">
        <v>3.5459612431441634E-2</v>
      </c>
      <c r="F64" s="19">
        <v>6.2872411741195011E-2</v>
      </c>
      <c r="M64" s="5">
        <v>56</v>
      </c>
      <c r="N64" s="19">
        <f t="shared" si="2"/>
        <v>1.0656317826548483E-3</v>
      </c>
      <c r="P64" s="5">
        <v>56</v>
      </c>
      <c r="Q64" s="19">
        <f t="shared" si="3"/>
        <v>44.207051587327854</v>
      </c>
    </row>
    <row r="65" spans="1:17" x14ac:dyDescent="0.2">
      <c r="A65" s="15">
        <v>56</v>
      </c>
      <c r="B65" s="30">
        <v>0.74483836590684482</v>
      </c>
      <c r="C65" s="19">
        <v>0.90052198140477291</v>
      </c>
      <c r="D65" s="15">
        <v>56</v>
      </c>
      <c r="E65" s="30">
        <v>3.3814366848851224E-2</v>
      </c>
      <c r="F65" s="19">
        <v>6.0626013363372651E-2</v>
      </c>
      <c r="M65" s="5">
        <v>57</v>
      </c>
      <c r="N65" s="19">
        <f t="shared" si="2"/>
        <v>9.4303697580075082E-4</v>
      </c>
      <c r="P65" s="5">
        <v>57</v>
      </c>
      <c r="Q65" s="19">
        <f t="shared" si="3"/>
        <v>47.301545198440806</v>
      </c>
    </row>
    <row r="66" spans="1:17" x14ac:dyDescent="0.2">
      <c r="A66" s="15">
        <v>57</v>
      </c>
      <c r="B66" s="30">
        <v>0.72676441605509567</v>
      </c>
      <c r="C66" s="19">
        <v>0.89440707694224197</v>
      </c>
      <c r="D66" s="15">
        <v>57</v>
      </c>
      <c r="E66" s="30">
        <v>3.224545692932726E-2</v>
      </c>
      <c r="F66" s="19">
        <v>5.845987762431553E-2</v>
      </c>
      <c r="M66" s="5">
        <v>58</v>
      </c>
      <c r="N66" s="19">
        <f t="shared" si="2"/>
        <v>8.3454599628385025E-4</v>
      </c>
      <c r="P66" s="5">
        <v>58</v>
      </c>
      <c r="Q66" s="19">
        <f t="shared" si="3"/>
        <v>50.612653362331656</v>
      </c>
    </row>
    <row r="67" spans="1:17" x14ac:dyDescent="0.2">
      <c r="A67" s="15">
        <v>58</v>
      </c>
      <c r="B67" s="30">
        <v>0.70942730555721822</v>
      </c>
      <c r="C67" s="19">
        <v>0.88878089866544452</v>
      </c>
      <c r="D67" s="15">
        <v>58</v>
      </c>
      <c r="E67" s="30">
        <v>3.0749340871258201E-2</v>
      </c>
      <c r="F67" s="19">
        <v>5.63711367819325E-2</v>
      </c>
      <c r="M67" s="5">
        <v>59</v>
      </c>
      <c r="N67" s="19">
        <f t="shared" si="2"/>
        <v>7.3853627989721264E-4</v>
      </c>
      <c r="P67" s="5">
        <v>59</v>
      </c>
      <c r="Q67" s="19">
        <f t="shared" si="3"/>
        <v>54.155539097694884</v>
      </c>
    </row>
    <row r="68" spans="1:17" x14ac:dyDescent="0.2">
      <c r="A68" s="15">
        <v>59</v>
      </c>
      <c r="B68" s="30">
        <v>0.6915883303025987</v>
      </c>
      <c r="C68" s="19">
        <v>0.88167491762443462</v>
      </c>
      <c r="D68" s="15">
        <v>59</v>
      </c>
      <c r="E68" s="30">
        <v>2.9322641204593301E-2</v>
      </c>
      <c r="F68" s="19">
        <v>5.4357025557056987E-2</v>
      </c>
      <c r="M68" s="5">
        <v>60</v>
      </c>
      <c r="N68" s="19">
        <f t="shared" si="2"/>
        <v>6.5357192911257771E-4</v>
      </c>
      <c r="P68" s="5">
        <v>60</v>
      </c>
      <c r="Q68" s="19">
        <f t="shared" si="3"/>
        <v>57.946426834533519</v>
      </c>
    </row>
    <row r="69" spans="1:17" x14ac:dyDescent="0.2">
      <c r="A69" s="15">
        <v>60</v>
      </c>
      <c r="B69" s="30">
        <v>0.67398934374372244</v>
      </c>
      <c r="C69" s="19">
        <v>0.87467582945836475</v>
      </c>
      <c r="D69" s="15">
        <v>60</v>
      </c>
      <c r="E69" s="30">
        <v>2.7962137166230933E-2</v>
      </c>
      <c r="F69" s="19">
        <v>5.2414877472500294E-2</v>
      </c>
      <c r="M69" s="5">
        <v>61</v>
      </c>
      <c r="N69" s="19">
        <f t="shared" si="2"/>
        <v>5.7838223815272357E-4</v>
      </c>
      <c r="P69" s="5">
        <v>61</v>
      </c>
      <c r="Q69" s="19">
        <f t="shared" si="3"/>
        <v>62.002676712950866</v>
      </c>
    </row>
    <row r="70" spans="1:17" x14ac:dyDescent="0.2">
      <c r="A70" s="15">
        <v>61</v>
      </c>
      <c r="B70" s="30">
        <v>0.65518881539359752</v>
      </c>
      <c r="C70" s="19">
        <v>0.86615998558275809</v>
      </c>
      <c r="D70" s="15">
        <v>61</v>
      </c>
      <c r="E70" s="30">
        <v>2.666475742917163E-2</v>
      </c>
      <c r="F70" s="19">
        <v>5.0542121322908626E-2</v>
      </c>
      <c r="M70" s="5">
        <v>62</v>
      </c>
      <c r="N70" s="19">
        <f t="shared" si="2"/>
        <v>5.1184268863072892E-4</v>
      </c>
      <c r="P70" s="5">
        <v>62</v>
      </c>
      <c r="Q70" s="19">
        <f t="shared" si="3"/>
        <v>66.342864082857417</v>
      </c>
    </row>
    <row r="71" spans="1:17" x14ac:dyDescent="0.2">
      <c r="A71" s="15">
        <v>62</v>
      </c>
      <c r="B71" s="30">
        <v>0.63707205842138603</v>
      </c>
      <c r="C71" s="19">
        <v>0.85875189245806582</v>
      </c>
      <c r="D71" s="15">
        <v>62</v>
      </c>
      <c r="E71" s="30">
        <v>2.666475742917163E-2</v>
      </c>
      <c r="F71" s="19">
        <v>5.0542121322908626E-2</v>
      </c>
      <c r="M71" s="5">
        <v>63</v>
      </c>
      <c r="N71" s="19">
        <f t="shared" si="2"/>
        <v>4.5295813153161844E-4</v>
      </c>
      <c r="P71" s="5">
        <v>63</v>
      </c>
      <c r="Q71" s="19">
        <f t="shared" si="3"/>
        <v>70.986864568657452</v>
      </c>
    </row>
    <row r="72" spans="1:17" x14ac:dyDescent="0.2">
      <c r="A72" s="15">
        <v>63</v>
      </c>
      <c r="B72" s="30">
        <v>0.61671684166835272</v>
      </c>
      <c r="C72" s="19">
        <v>0.85042749511333438</v>
      </c>
      <c r="D72" s="15">
        <v>63</v>
      </c>
      <c r="E72" s="30">
        <v>2.666475742917163E-2</v>
      </c>
      <c r="F72" s="19">
        <v>5.0542121322908626E-2</v>
      </c>
      <c r="M72" s="5">
        <v>64</v>
      </c>
      <c r="N72" s="19">
        <f t="shared" ref="N72:N103" si="4">(1/(1+$J$9))^(M72)</f>
        <v>4.0084790401028185E-4</v>
      </c>
      <c r="P72" s="5">
        <v>64</v>
      </c>
      <c r="Q72" s="19">
        <f t="shared" ref="Q72:Q103" si="5">((1+$J$11))^(P72)</f>
        <v>75.955945088463466</v>
      </c>
    </row>
    <row r="73" spans="1:17" x14ac:dyDescent="0.2">
      <c r="A73" s="15">
        <v>64</v>
      </c>
      <c r="B73" s="30">
        <v>0.59890704602791733</v>
      </c>
      <c r="C73" s="19">
        <v>0.84019583183412683</v>
      </c>
      <c r="D73" s="15">
        <v>64</v>
      </c>
      <c r="E73" s="30">
        <v>2.666475742917163E-2</v>
      </c>
      <c r="F73" s="19">
        <v>5.0542121322908626E-2</v>
      </c>
      <c r="M73" s="5">
        <v>65</v>
      </c>
      <c r="N73" s="19">
        <f t="shared" si="4"/>
        <v>3.5473265841617864E-4</v>
      </c>
      <c r="P73" s="5">
        <v>65</v>
      </c>
      <c r="Q73" s="19">
        <f t="shared" si="5"/>
        <v>81.272861244655914</v>
      </c>
    </row>
    <row r="74" spans="1:17" x14ac:dyDescent="0.2">
      <c r="A74" s="15">
        <v>65</v>
      </c>
      <c r="B74" s="30">
        <v>0.58066769128536477</v>
      </c>
      <c r="C74" s="19">
        <v>0.82940704519671116</v>
      </c>
      <c r="D74" s="15">
        <v>65</v>
      </c>
      <c r="E74" s="30">
        <v>2.666475742917163E-2</v>
      </c>
      <c r="F74" s="19">
        <v>5.0542121322908626E-2</v>
      </c>
      <c r="M74" s="5">
        <v>66</v>
      </c>
      <c r="N74" s="19">
        <f t="shared" si="4"/>
        <v>3.1392270656298998E-4</v>
      </c>
      <c r="P74" s="5">
        <v>66</v>
      </c>
      <c r="Q74" s="19">
        <f t="shared" si="5"/>
        <v>86.961961531781824</v>
      </c>
    </row>
    <row r="75" spans="1:17" x14ac:dyDescent="0.2">
      <c r="A75" s="15">
        <v>66</v>
      </c>
      <c r="B75" s="30">
        <v>0.56222150460276432</v>
      </c>
      <c r="C75" s="19">
        <v>0.81725590022176131</v>
      </c>
      <c r="D75" s="15">
        <v>66</v>
      </c>
      <c r="E75" s="30">
        <v>2.666475742917163E-2</v>
      </c>
      <c r="F75" s="19">
        <v>5.0542121322908626E-2</v>
      </c>
      <c r="M75" s="5">
        <v>67</v>
      </c>
      <c r="N75" s="19">
        <f t="shared" si="4"/>
        <v>2.77807704923E-4</v>
      </c>
      <c r="P75" s="5">
        <v>67</v>
      </c>
      <c r="Q75" s="19">
        <f t="shared" si="5"/>
        <v>93.049298839006553</v>
      </c>
    </row>
    <row r="76" spans="1:17" x14ac:dyDescent="0.2">
      <c r="A76" s="15">
        <v>67</v>
      </c>
      <c r="B76" s="30">
        <v>0.5445448107208497</v>
      </c>
      <c r="C76" s="19">
        <v>0.80644981580666908</v>
      </c>
      <c r="D76" s="15">
        <v>67</v>
      </c>
      <c r="E76" s="30">
        <v>2.666475742917163E-2</v>
      </c>
      <c r="F76" s="19">
        <v>5.0542121322908626E-2</v>
      </c>
      <c r="M76" s="5">
        <v>68</v>
      </c>
      <c r="N76" s="19">
        <f t="shared" si="4"/>
        <v>2.4584752648053098E-4</v>
      </c>
      <c r="P76" s="5">
        <v>68</v>
      </c>
      <c r="Q76" s="19">
        <f t="shared" si="5"/>
        <v>99.562749757737009</v>
      </c>
    </row>
    <row r="77" spans="1:17" x14ac:dyDescent="0.2">
      <c r="A77" s="15">
        <v>68</v>
      </c>
      <c r="B77" s="30">
        <v>0.52367262594384389</v>
      </c>
      <c r="C77" s="19">
        <v>0.79428532678504127</v>
      </c>
      <c r="D77" s="15">
        <v>68</v>
      </c>
      <c r="E77" s="30">
        <v>2.666475742917163E-2</v>
      </c>
      <c r="F77" s="19">
        <v>5.0542121322908626E-2</v>
      </c>
      <c r="M77" s="5">
        <v>69</v>
      </c>
      <c r="N77" s="19">
        <f t="shared" si="4"/>
        <v>2.175641827261336E-4</v>
      </c>
      <c r="P77" s="5">
        <v>69</v>
      </c>
      <c r="Q77" s="19">
        <f t="shared" si="5"/>
        <v>106.53214224077861</v>
      </c>
    </row>
    <row r="78" spans="1:17" x14ac:dyDescent="0.2">
      <c r="A78" s="15">
        <v>69</v>
      </c>
      <c r="B78" s="30">
        <v>0.50121921949577486</v>
      </c>
      <c r="C78" s="19">
        <v>0.77908461191515987</v>
      </c>
      <c r="D78" s="15">
        <v>69</v>
      </c>
      <c r="E78" s="30">
        <v>2.666475742917163E-2</v>
      </c>
      <c r="F78" s="19">
        <v>5.0542121322908626E-2</v>
      </c>
      <c r="M78" s="5">
        <v>70</v>
      </c>
      <c r="N78" s="19">
        <f t="shared" si="4"/>
        <v>1.9253467497887933E-4</v>
      </c>
      <c r="P78" s="5">
        <v>70</v>
      </c>
      <c r="Q78" s="19">
        <f t="shared" si="5"/>
        <v>113.98939219763311</v>
      </c>
    </row>
    <row r="79" spans="1:17" x14ac:dyDescent="0.2">
      <c r="A79" s="15">
        <v>70</v>
      </c>
      <c r="B79" s="30">
        <v>0.48499334994688204</v>
      </c>
      <c r="C79" s="19">
        <v>0.7627917712431006</v>
      </c>
      <c r="D79" s="15">
        <v>70</v>
      </c>
      <c r="E79" s="30">
        <v>2.666475742917163E-2</v>
      </c>
      <c r="F79" s="19">
        <v>5.0542121322908626E-2</v>
      </c>
      <c r="M79" s="5">
        <v>71</v>
      </c>
      <c r="N79" s="19">
        <f t="shared" si="4"/>
        <v>1.7038466812290204E-4</v>
      </c>
      <c r="P79" s="5">
        <v>71</v>
      </c>
      <c r="Q79" s="19">
        <f t="shared" si="5"/>
        <v>121.96864965146743</v>
      </c>
    </row>
    <row r="80" spans="1:17" x14ac:dyDescent="0.2">
      <c r="A80" s="15">
        <v>71</v>
      </c>
      <c r="B80" s="30">
        <v>0.46642431255879579</v>
      </c>
      <c r="C80" s="19">
        <v>0.75161717691109764</v>
      </c>
      <c r="D80" s="15">
        <v>71</v>
      </c>
      <c r="E80" s="30">
        <v>2.666475742917163E-2</v>
      </c>
      <c r="F80" s="19">
        <v>5.0542121322908626E-2</v>
      </c>
      <c r="M80" s="5">
        <v>72</v>
      </c>
      <c r="N80" s="19">
        <f t="shared" si="4"/>
        <v>1.5078289214416114E-4</v>
      </c>
      <c r="P80" s="5">
        <v>72</v>
      </c>
      <c r="Q80" s="19">
        <f t="shared" si="5"/>
        <v>130.50645512707015</v>
      </c>
    </row>
    <row r="81" spans="1:17" x14ac:dyDescent="0.2">
      <c r="A81" s="15">
        <v>72</v>
      </c>
      <c r="B81" s="30">
        <v>0.4442587098076517</v>
      </c>
      <c r="C81" s="19">
        <v>0.73411712385764116</v>
      </c>
      <c r="D81" s="15">
        <v>72</v>
      </c>
      <c r="E81" s="30">
        <v>2.666475742917163E-2</v>
      </c>
      <c r="F81" s="19">
        <v>5.0542121322908626E-2</v>
      </c>
      <c r="M81" s="5">
        <v>73</v>
      </c>
      <c r="N81" s="19">
        <f t="shared" si="4"/>
        <v>1.3343618773819569E-4</v>
      </c>
      <c r="P81" s="5">
        <v>73</v>
      </c>
      <c r="Q81" s="19">
        <f t="shared" si="5"/>
        <v>139.64190698596508</v>
      </c>
    </row>
    <row r="82" spans="1:17" x14ac:dyDescent="0.2">
      <c r="A82" s="15">
        <v>73</v>
      </c>
      <c r="B82" s="30">
        <v>0.41755662890640477</v>
      </c>
      <c r="C82" s="19">
        <v>0.72168646542278447</v>
      </c>
      <c r="D82" s="15">
        <v>73</v>
      </c>
      <c r="E82" s="30">
        <v>2.666475742917163E-2</v>
      </c>
      <c r="F82" s="19">
        <v>5.0542121322908626E-2</v>
      </c>
      <c r="M82" s="5">
        <v>74</v>
      </c>
      <c r="N82" s="19">
        <f t="shared" si="4"/>
        <v>1.1808512189220859E-4</v>
      </c>
      <c r="P82" s="5">
        <v>74</v>
      </c>
      <c r="Q82" s="19">
        <f t="shared" si="5"/>
        <v>149.41684047498262</v>
      </c>
    </row>
    <row r="83" spans="1:17" x14ac:dyDescent="0.2">
      <c r="A83" s="15">
        <v>74</v>
      </c>
      <c r="B83" s="30">
        <v>0.39245613078427988</v>
      </c>
      <c r="C83" s="19">
        <v>0.70099369373701004</v>
      </c>
      <c r="D83" s="15">
        <v>74</v>
      </c>
      <c r="E83" s="30">
        <v>2.666475742917163E-2</v>
      </c>
      <c r="F83" s="19">
        <v>5.0542121322908626E-2</v>
      </c>
      <c r="M83" s="5">
        <v>75</v>
      </c>
      <c r="N83" s="19">
        <f t="shared" si="4"/>
        <v>1.0450010786921114E-4</v>
      </c>
      <c r="P83" s="5">
        <v>75</v>
      </c>
      <c r="Q83" s="19">
        <f t="shared" si="5"/>
        <v>159.87601930823143</v>
      </c>
    </row>
    <row r="84" spans="1:17" x14ac:dyDescent="0.2">
      <c r="A84" s="15">
        <v>75</v>
      </c>
      <c r="B84" s="30">
        <v>0.36787581840099887</v>
      </c>
      <c r="C84" s="19">
        <v>0.6795477730682975</v>
      </c>
      <c r="D84" s="15">
        <v>75</v>
      </c>
      <c r="E84" s="30">
        <v>2.666475742917163E-2</v>
      </c>
      <c r="F84" s="19">
        <v>5.0542121322908626E-2</v>
      </c>
      <c r="M84" s="5">
        <v>76</v>
      </c>
      <c r="N84" s="19">
        <f t="shared" si="4"/>
        <v>9.2477971565673578E-5</v>
      </c>
      <c r="P84" s="5">
        <v>76</v>
      </c>
      <c r="Q84" s="19">
        <f t="shared" si="5"/>
        <v>171.0673406598076</v>
      </c>
    </row>
    <row r="85" spans="1:17" x14ac:dyDescent="0.2">
      <c r="A85" s="15">
        <v>76</v>
      </c>
      <c r="B85" s="30">
        <v>0.34566936249904096</v>
      </c>
      <c r="C85" s="19">
        <v>0.65721783324527328</v>
      </c>
      <c r="D85" s="15">
        <v>76</v>
      </c>
      <c r="E85" s="30">
        <v>2.666475742917163E-2</v>
      </c>
      <c r="F85" s="19">
        <v>5.0542121322908626E-2</v>
      </c>
      <c r="M85" s="5">
        <v>77</v>
      </c>
      <c r="N85" s="19">
        <f t="shared" si="4"/>
        <v>8.1838912889976623E-5</v>
      </c>
      <c r="P85" s="5">
        <v>77</v>
      </c>
      <c r="Q85" s="19">
        <f t="shared" si="5"/>
        <v>183.04205450599414</v>
      </c>
    </row>
    <row r="86" spans="1:17" x14ac:dyDescent="0.2">
      <c r="A86" s="15">
        <v>77</v>
      </c>
      <c r="B86" s="30">
        <v>0.3225114509600352</v>
      </c>
      <c r="C86" s="19">
        <v>0.63555698501004221</v>
      </c>
      <c r="D86" s="15">
        <v>77</v>
      </c>
      <c r="E86" s="30">
        <v>2.666475742917163E-2</v>
      </c>
      <c r="F86" s="19">
        <v>5.0542121322908626E-2</v>
      </c>
      <c r="M86" s="5">
        <v>78</v>
      </c>
      <c r="N86" s="19">
        <f t="shared" si="4"/>
        <v>7.2423816716793486E-5</v>
      </c>
      <c r="P86" s="5">
        <v>78</v>
      </c>
      <c r="Q86" s="19">
        <f t="shared" si="5"/>
        <v>195.85499832141372</v>
      </c>
    </row>
    <row r="87" spans="1:17" x14ac:dyDescent="0.2">
      <c r="A87" s="15">
        <v>78</v>
      </c>
      <c r="B87" s="30">
        <v>0.29924212076868828</v>
      </c>
      <c r="C87" s="19">
        <v>0.61312589100389181</v>
      </c>
      <c r="D87" s="15">
        <v>78</v>
      </c>
      <c r="E87" s="30">
        <v>2.666475742917163E-2</v>
      </c>
      <c r="F87" s="19">
        <v>5.0542121322908626E-2</v>
      </c>
      <c r="M87" s="5">
        <v>79</v>
      </c>
      <c r="N87" s="19">
        <f t="shared" si="4"/>
        <v>6.4091873200702195E-5</v>
      </c>
      <c r="P87" s="5">
        <v>79</v>
      </c>
      <c r="Q87" s="19">
        <f t="shared" si="5"/>
        <v>209.5648482039127</v>
      </c>
    </row>
    <row r="88" spans="1:17" x14ac:dyDescent="0.2">
      <c r="A88" s="15">
        <v>79</v>
      </c>
      <c r="B88" s="30">
        <v>0.27588591415214725</v>
      </c>
      <c r="C88" s="19">
        <v>0.58531401008724249</v>
      </c>
      <c r="D88" s="15">
        <v>79</v>
      </c>
      <c r="E88" s="30">
        <v>2.666475742917163E-2</v>
      </c>
      <c r="F88" s="19">
        <v>5.0542121322908626E-2</v>
      </c>
      <c r="M88" s="5">
        <v>80</v>
      </c>
      <c r="N88" s="19">
        <f t="shared" si="4"/>
        <v>5.6718471859028496E-5</v>
      </c>
      <c r="P88" s="5">
        <v>80</v>
      </c>
      <c r="Q88" s="19">
        <f t="shared" si="5"/>
        <v>224.23438757818656</v>
      </c>
    </row>
    <row r="89" spans="1:17" x14ac:dyDescent="0.2">
      <c r="A89" s="15">
        <v>80</v>
      </c>
      <c r="B89" s="30">
        <v>0.25742914649536863</v>
      </c>
      <c r="C89" s="19">
        <v>0.55300654973525898</v>
      </c>
      <c r="D89" s="15">
        <v>80</v>
      </c>
      <c r="E89" s="30">
        <v>2.666475742917163E-2</v>
      </c>
      <c r="F89" s="19">
        <v>5.0542121322908626E-2</v>
      </c>
      <c r="M89" s="5">
        <v>81</v>
      </c>
      <c r="N89" s="19">
        <f t="shared" si="4"/>
        <v>5.0193337928343801E-5</v>
      </c>
      <c r="P89" s="5">
        <v>81</v>
      </c>
      <c r="Q89" s="19">
        <f t="shared" si="5"/>
        <v>239.93079470865962</v>
      </c>
    </row>
    <row r="90" spans="1:17" x14ac:dyDescent="0.2">
      <c r="A90" s="15">
        <v>81</v>
      </c>
      <c r="B90" s="30">
        <v>0.23095142609007538</v>
      </c>
      <c r="C90" s="19">
        <v>0.52186210566464875</v>
      </c>
      <c r="D90" s="15">
        <v>81</v>
      </c>
      <c r="E90" s="30">
        <v>2.666475742917163E-2</v>
      </c>
      <c r="F90" s="19">
        <v>5.0542121322908626E-2</v>
      </c>
      <c r="M90" s="5">
        <v>82</v>
      </c>
      <c r="N90" s="19">
        <f t="shared" si="4"/>
        <v>4.4418883122428146E-5</v>
      </c>
      <c r="P90" s="5">
        <v>82</v>
      </c>
      <c r="Q90" s="19">
        <f t="shared" si="5"/>
        <v>256.72595033826582</v>
      </c>
    </row>
    <row r="91" spans="1:17" x14ac:dyDescent="0.2">
      <c r="A91" s="15">
        <v>82</v>
      </c>
      <c r="B91" s="30">
        <v>0.20648942056089634</v>
      </c>
      <c r="C91" s="19">
        <v>0.48980516023788068</v>
      </c>
      <c r="D91" s="15">
        <v>82</v>
      </c>
      <c r="E91" s="30">
        <v>2.666475742917163E-2</v>
      </c>
      <c r="F91" s="19">
        <v>5.0542121322908626E-2</v>
      </c>
      <c r="M91" s="5">
        <v>83</v>
      </c>
      <c r="N91" s="19">
        <f t="shared" si="4"/>
        <v>3.9308746126042607E-5</v>
      </c>
      <c r="P91" s="5">
        <v>83</v>
      </c>
      <c r="Q91" s="19">
        <f t="shared" si="5"/>
        <v>274.69676686194441</v>
      </c>
    </row>
    <row r="92" spans="1:17" x14ac:dyDescent="0.2">
      <c r="A92" s="15">
        <v>83</v>
      </c>
      <c r="B92" s="30">
        <v>0.18031300450369617</v>
      </c>
      <c r="C92" s="19">
        <v>0.45854853782039645</v>
      </c>
      <c r="D92" s="15">
        <v>83</v>
      </c>
      <c r="E92" s="30">
        <v>2.666475742917163E-2</v>
      </c>
      <c r="F92" s="19">
        <v>5.0542121322908626E-2</v>
      </c>
      <c r="M92" s="5">
        <v>84</v>
      </c>
      <c r="N92" s="19">
        <f t="shared" si="4"/>
        <v>3.4786500996497884E-5</v>
      </c>
      <c r="P92" s="5">
        <v>84</v>
      </c>
      <c r="Q92" s="19">
        <f t="shared" si="5"/>
        <v>293.92554054228049</v>
      </c>
    </row>
    <row r="93" spans="1:17" x14ac:dyDescent="0.2">
      <c r="A93" s="15">
        <v>84</v>
      </c>
      <c r="B93" s="30">
        <v>0.16175345907533253</v>
      </c>
      <c r="C93" s="19">
        <v>0.42411300998540574</v>
      </c>
      <c r="D93" s="15">
        <v>84</v>
      </c>
      <c r="E93" s="30">
        <v>2.666475742917163E-2</v>
      </c>
      <c r="F93" s="19">
        <v>5.0542121322908626E-2</v>
      </c>
      <c r="M93" s="5">
        <v>85</v>
      </c>
      <c r="N93" s="19">
        <f t="shared" si="4"/>
        <v>3.0784514156192823E-5</v>
      </c>
      <c r="P93" s="5">
        <v>85</v>
      </c>
      <c r="Q93" s="19">
        <f t="shared" si="5"/>
        <v>314.50032838024015</v>
      </c>
    </row>
    <row r="94" spans="1:17" x14ac:dyDescent="0.2">
      <c r="A94" s="15">
        <v>85</v>
      </c>
      <c r="B94" s="30">
        <v>0.14434166972662743</v>
      </c>
      <c r="C94" s="19">
        <v>0.39235882070177841</v>
      </c>
      <c r="D94" s="15">
        <v>85</v>
      </c>
      <c r="E94" s="30">
        <v>2.666475742917163E-2</v>
      </c>
      <c r="F94" s="19">
        <v>5.0542121322908626E-2</v>
      </c>
      <c r="M94" s="5">
        <v>86</v>
      </c>
      <c r="N94" s="19">
        <f t="shared" si="4"/>
        <v>2.7242932881586573E-5</v>
      </c>
      <c r="P94" s="5">
        <v>86</v>
      </c>
      <c r="Q94" s="19">
        <f t="shared" si="5"/>
        <v>336.51535136685698</v>
      </c>
    </row>
    <row r="95" spans="1:17" x14ac:dyDescent="0.2">
      <c r="A95" s="15">
        <v>86</v>
      </c>
      <c r="B95" s="30">
        <v>0.12239550036804786</v>
      </c>
      <c r="C95" s="19">
        <v>0.35126441336970038</v>
      </c>
      <c r="D95" s="15">
        <v>86</v>
      </c>
      <c r="E95" s="30">
        <v>2.666475742917163E-2</v>
      </c>
      <c r="F95" s="19">
        <v>5.0542121322908626E-2</v>
      </c>
      <c r="M95" s="5">
        <v>87</v>
      </c>
      <c r="N95" s="19">
        <f t="shared" si="4"/>
        <v>2.4108790160696077E-5</v>
      </c>
      <c r="P95" s="5">
        <v>87</v>
      </c>
      <c r="Q95" s="19">
        <f t="shared" si="5"/>
        <v>360.07142596253698</v>
      </c>
    </row>
    <row r="96" spans="1:17" x14ac:dyDescent="0.2">
      <c r="A96" s="15">
        <v>87</v>
      </c>
      <c r="B96" s="30">
        <v>0.10876426453385822</v>
      </c>
      <c r="C96" s="19">
        <v>0.31316936622246033</v>
      </c>
      <c r="D96" s="15">
        <v>87</v>
      </c>
      <c r="E96" s="30">
        <v>2.666475742917163E-2</v>
      </c>
      <c r="F96" s="19">
        <v>5.0542121322908626E-2</v>
      </c>
      <c r="M96" s="5">
        <v>88</v>
      </c>
      <c r="N96" s="19">
        <f t="shared" si="4"/>
        <v>2.1335212531589453E-5</v>
      </c>
      <c r="P96" s="5">
        <v>88</v>
      </c>
      <c r="Q96" s="19">
        <f t="shared" si="5"/>
        <v>385.27642577991458</v>
      </c>
    </row>
    <row r="97" spans="1:17" x14ac:dyDescent="0.2">
      <c r="A97" s="15">
        <v>88</v>
      </c>
      <c r="B97" s="30">
        <v>9.3147804420675218E-2</v>
      </c>
      <c r="C97" s="19">
        <v>0.27171000123798722</v>
      </c>
      <c r="D97" s="15">
        <v>88</v>
      </c>
      <c r="E97" s="30">
        <v>2.666475742917163E-2</v>
      </c>
      <c r="F97" s="19">
        <v>5.0542121322908626E-2</v>
      </c>
      <c r="M97" s="5">
        <v>89</v>
      </c>
      <c r="N97" s="19">
        <f t="shared" si="4"/>
        <v>1.8880719054503943E-5</v>
      </c>
      <c r="P97" s="5">
        <v>89</v>
      </c>
      <c r="Q97" s="19">
        <f t="shared" si="5"/>
        <v>412.24577558450864</v>
      </c>
    </row>
    <row r="98" spans="1:17" x14ac:dyDescent="0.2">
      <c r="A98" s="15">
        <v>89</v>
      </c>
      <c r="B98" s="30">
        <v>8.1217880739936354E-2</v>
      </c>
      <c r="C98" s="19">
        <v>0.22866113811384448</v>
      </c>
      <c r="D98" s="15">
        <v>89</v>
      </c>
      <c r="E98" s="30">
        <v>2.666475742917163E-2</v>
      </c>
      <c r="F98" s="19">
        <v>5.0542121322908626E-2</v>
      </c>
      <c r="M98" s="5">
        <v>90</v>
      </c>
      <c r="N98" s="19">
        <f t="shared" si="4"/>
        <v>1.6708600933189328E-5</v>
      </c>
      <c r="P98" s="5">
        <v>90</v>
      </c>
      <c r="Q98" s="19">
        <f t="shared" si="5"/>
        <v>441.10297987542418</v>
      </c>
    </row>
    <row r="99" spans="1:17" x14ac:dyDescent="0.2">
      <c r="A99" s="15">
        <v>90</v>
      </c>
      <c r="B99" s="30">
        <v>6.407876375175825E-2</v>
      </c>
      <c r="C99" s="19">
        <v>0.19322579593370773</v>
      </c>
      <c r="D99" s="15">
        <v>90</v>
      </c>
      <c r="E99" s="30">
        <v>2.666475742917163E-2</v>
      </c>
      <c r="F99" s="19">
        <v>5.0542121322908626E-2</v>
      </c>
      <c r="M99" s="5">
        <v>91</v>
      </c>
      <c r="N99" s="19">
        <f t="shared" si="4"/>
        <v>1.4786372507247195E-5</v>
      </c>
      <c r="P99" s="5">
        <v>91</v>
      </c>
      <c r="Q99" s="19">
        <f t="shared" si="5"/>
        <v>471.98018846670396</v>
      </c>
    </row>
    <row r="100" spans="1:17" x14ac:dyDescent="0.2">
      <c r="A100" s="15">
        <v>91</v>
      </c>
      <c r="B100" s="30">
        <v>5.3361000989650166E-2</v>
      </c>
      <c r="C100" s="19">
        <v>0.16598466864233685</v>
      </c>
      <c r="D100" s="15">
        <v>91</v>
      </c>
      <c r="E100" s="30">
        <v>2.666475742917163E-2</v>
      </c>
      <c r="F100" s="19">
        <v>5.0542121322908626E-2</v>
      </c>
      <c r="M100" s="5">
        <v>92</v>
      </c>
      <c r="N100" s="19">
        <f t="shared" si="4"/>
        <v>1.3085285404643537E-5</v>
      </c>
      <c r="P100" s="5">
        <v>92</v>
      </c>
      <c r="Q100" s="19">
        <f t="shared" si="5"/>
        <v>505.01880165937314</v>
      </c>
    </row>
    <row r="101" spans="1:17" x14ac:dyDescent="0.2">
      <c r="A101" s="15">
        <v>92</v>
      </c>
      <c r="B101" s="30">
        <v>4.6852196844135809E-2</v>
      </c>
      <c r="C101" s="19">
        <v>0.13735921826374928</v>
      </c>
      <c r="D101" s="15">
        <v>92</v>
      </c>
      <c r="E101" s="30">
        <v>2.666475742917163E-2</v>
      </c>
      <c r="F101" s="19">
        <v>5.0542121322908626E-2</v>
      </c>
      <c r="M101" s="5">
        <v>93</v>
      </c>
      <c r="N101" s="19">
        <f t="shared" si="4"/>
        <v>1.1579898588180121E-5</v>
      </c>
      <c r="P101" s="5">
        <v>93</v>
      </c>
      <c r="Q101" s="19">
        <f t="shared" si="5"/>
        <v>540.37011777552925</v>
      </c>
    </row>
    <row r="102" spans="1:17" x14ac:dyDescent="0.2">
      <c r="A102" s="15">
        <v>93</v>
      </c>
      <c r="B102" s="30">
        <v>3.7476510029262104E-2</v>
      </c>
      <c r="C102" s="19">
        <v>0.1109811935378773</v>
      </c>
      <c r="D102" s="15">
        <v>93</v>
      </c>
      <c r="E102" s="30">
        <v>2.666475742917163E-2</v>
      </c>
      <c r="F102" s="19">
        <v>5.0542121322908626E-2</v>
      </c>
      <c r="M102" s="5">
        <v>94</v>
      </c>
      <c r="N102" s="19">
        <f t="shared" si="4"/>
        <v>1.0247697865646127E-5</v>
      </c>
      <c r="P102" s="5">
        <v>94</v>
      </c>
      <c r="Q102" s="19">
        <f t="shared" si="5"/>
        <v>578.19602601981626</v>
      </c>
    </row>
    <row r="103" spans="1:17" x14ac:dyDescent="0.2">
      <c r="A103" s="15">
        <v>94</v>
      </c>
      <c r="B103" s="30">
        <v>3.1197785482583604E-2</v>
      </c>
      <c r="C103" s="19">
        <v>8.8573202713031582E-2</v>
      </c>
      <c r="D103" s="15">
        <v>94</v>
      </c>
      <c r="E103" s="30">
        <v>2.666475742917163E-2</v>
      </c>
      <c r="F103" s="19">
        <v>5.0542121322908626E-2</v>
      </c>
      <c r="M103" s="5">
        <v>95</v>
      </c>
      <c r="N103" s="19">
        <f t="shared" si="4"/>
        <v>9.0687591731381641E-6</v>
      </c>
      <c r="P103" s="5">
        <v>95</v>
      </c>
      <c r="Q103" s="19">
        <f t="shared" si="5"/>
        <v>618.66974784120362</v>
      </c>
    </row>
    <row r="104" spans="1:17" x14ac:dyDescent="0.2">
      <c r="A104" s="15">
        <v>95</v>
      </c>
      <c r="B104" s="30">
        <v>2.5970983377516705E-2</v>
      </c>
      <c r="C104" s="19">
        <v>6.7684665453687579E-2</v>
      </c>
      <c r="D104" s="15">
        <v>95</v>
      </c>
      <c r="E104" s="30">
        <v>2.666475742917163E-2</v>
      </c>
      <c r="F104" s="19">
        <v>5.0542121322908626E-2</v>
      </c>
      <c r="M104" s="5">
        <v>96</v>
      </c>
      <c r="N104" s="19">
        <f t="shared" ref="N104:N135" si="6">(1/(1+$J$9))^(M104)</f>
        <v>8.0254505956974902E-6</v>
      </c>
      <c r="P104" s="5">
        <v>96</v>
      </c>
      <c r="Q104" s="19">
        <f t="shared" ref="Q104:Q135" si="7">((1+$J$11))^(P104)</f>
        <v>661.97663019008769</v>
      </c>
    </row>
    <row r="105" spans="1:17" x14ac:dyDescent="0.2">
      <c r="A105" s="15">
        <v>96</v>
      </c>
      <c r="B105" s="30">
        <v>2.1619867152807663E-2</v>
      </c>
      <c r="C105" s="19">
        <v>4.6376882996078374E-2</v>
      </c>
      <c r="D105" s="15">
        <v>96</v>
      </c>
      <c r="E105" s="30">
        <v>2.666475742917163E-2</v>
      </c>
      <c r="F105" s="19">
        <v>5.0542121322908626E-2</v>
      </c>
      <c r="M105" s="5">
        <v>97</v>
      </c>
      <c r="N105" s="19">
        <f t="shared" si="6"/>
        <v>7.1021686687588422E-6</v>
      </c>
      <c r="P105" s="5">
        <v>97</v>
      </c>
      <c r="Q105" s="19">
        <f t="shared" si="7"/>
        <v>708.31499430339386</v>
      </c>
    </row>
    <row r="106" spans="1:17" x14ac:dyDescent="0.2">
      <c r="A106" s="15">
        <v>97</v>
      </c>
      <c r="B106" s="30">
        <v>1.5027554556467272E-2</v>
      </c>
      <c r="C106" s="19">
        <v>3.17986993920783E-2</v>
      </c>
      <c r="D106" s="15">
        <v>97</v>
      </c>
      <c r="E106" s="30">
        <v>2.666475742917163E-2</v>
      </c>
      <c r="F106" s="19">
        <v>5.0542121322908626E-2</v>
      </c>
      <c r="M106" s="5">
        <v>98</v>
      </c>
      <c r="N106" s="19">
        <f t="shared" si="6"/>
        <v>6.2851050166007452E-6</v>
      </c>
      <c r="P106" s="5">
        <v>98</v>
      </c>
      <c r="Q106" s="19">
        <f t="shared" si="7"/>
        <v>757.89704390463146</v>
      </c>
    </row>
    <row r="107" spans="1:17" x14ac:dyDescent="0.2">
      <c r="A107" s="15">
        <v>98</v>
      </c>
      <c r="B107" s="30">
        <v>1.0445364643152915E-2</v>
      </c>
      <c r="C107" s="19">
        <v>2.7616101985720429E-2</v>
      </c>
      <c r="D107" s="15">
        <v>98</v>
      </c>
      <c r="E107" s="30">
        <v>2.666475742917163E-2</v>
      </c>
      <c r="F107" s="19">
        <v>5.0542121322908626E-2</v>
      </c>
      <c r="M107" s="5">
        <v>99</v>
      </c>
      <c r="N107" s="19">
        <f t="shared" si="6"/>
        <v>5.5620398376997744E-6</v>
      </c>
      <c r="P107" s="5">
        <v>99</v>
      </c>
      <c r="Q107" s="19">
        <f t="shared" si="7"/>
        <v>810.94983697795567</v>
      </c>
    </row>
    <row r="108" spans="1:17" x14ac:dyDescent="0.2">
      <c r="A108" s="15">
        <v>99</v>
      </c>
      <c r="B108" s="30">
        <v>7.2603724124544423E-3</v>
      </c>
      <c r="C108" s="19">
        <v>2.3983656673571472E-2</v>
      </c>
      <c r="D108" s="15">
        <v>99</v>
      </c>
      <c r="E108" s="30">
        <v>2.666475742917163E-2</v>
      </c>
      <c r="F108" s="19">
        <v>5.0542121322908626E-2</v>
      </c>
      <c r="M108" s="7">
        <v>100</v>
      </c>
      <c r="N108" s="20">
        <f t="shared" si="6"/>
        <v>4.9221591484068804E-6</v>
      </c>
      <c r="P108" s="7">
        <v>100</v>
      </c>
      <c r="Q108" s="20">
        <f t="shared" si="7"/>
        <v>867.71632556641259</v>
      </c>
    </row>
    <row r="109" spans="1:17" x14ac:dyDescent="0.2">
      <c r="A109" s="16">
        <v>100</v>
      </c>
      <c r="B109" s="31">
        <v>5.0465454647467631E-3</v>
      </c>
      <c r="C109" s="20">
        <v>1.4323212447784931E-2</v>
      </c>
      <c r="D109" s="16">
        <v>100</v>
      </c>
      <c r="E109" s="31">
        <v>2.666475742917163E-2</v>
      </c>
      <c r="F109" s="20">
        <v>5.0542121322908626E-2</v>
      </c>
    </row>
    <row r="223" spans="1:1" x14ac:dyDescent="0.2">
      <c r="A223" s="18"/>
    </row>
    <row r="224" spans="1:1" x14ac:dyDescent="0.2">
      <c r="A224" s="18"/>
    </row>
    <row r="225" spans="1:1" x14ac:dyDescent="0.2">
      <c r="A225" s="18"/>
    </row>
  </sheetData>
  <dataValidations disablePrompts="1" count="1">
    <dataValidation type="list" allowBlank="1" showInputMessage="1" showErrorMessage="1" sqref="B6">
      <formula1>"0,1,2"</formula1>
    </dataValidation>
  </dataValidations>
  <hyperlinks>
    <hyperlink ref="U3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6"/>
  <sheetViews>
    <sheetView workbookViewId="0">
      <selection activeCell="A23" sqref="A23"/>
    </sheetView>
  </sheetViews>
  <sheetFormatPr defaultRowHeight="15" x14ac:dyDescent="0.25"/>
  <cols>
    <col min="1" max="1" width="144.7109375" style="68" bestFit="1" customWidth="1"/>
    <col min="2" max="2" width="19.28515625" bestFit="1" customWidth="1"/>
  </cols>
  <sheetData>
    <row r="1" spans="1:3" x14ac:dyDescent="0.25">
      <c r="A1" s="66" t="s">
        <v>72</v>
      </c>
      <c r="B1" s="66" t="s">
        <v>84</v>
      </c>
    </row>
    <row r="2" spans="1:3" x14ac:dyDescent="0.25">
      <c r="A2" s="67" t="s">
        <v>73</v>
      </c>
      <c r="B2" s="67">
        <v>0</v>
      </c>
      <c r="C2" s="67" t="e">
        <f>COUNTIFS(#REF!,Support!A2)</f>
        <v>#REF!</v>
      </c>
    </row>
    <row r="3" spans="1:3" x14ac:dyDescent="0.25">
      <c r="A3" s="67" t="s">
        <v>74</v>
      </c>
      <c r="B3" s="67">
        <v>0</v>
      </c>
      <c r="C3" s="67" t="e">
        <f>COUNTIFS(#REF!,Support!A3)</f>
        <v>#REF!</v>
      </c>
    </row>
    <row r="4" spans="1:3" x14ac:dyDescent="0.25">
      <c r="A4" s="67" t="s">
        <v>75</v>
      </c>
      <c r="B4" s="67">
        <v>1</v>
      </c>
      <c r="C4" s="67" t="e">
        <f>COUNTIFS(#REF!,Support!A4)</f>
        <v>#REF!</v>
      </c>
    </row>
    <row r="5" spans="1:3" x14ac:dyDescent="0.25">
      <c r="A5" s="67" t="s">
        <v>76</v>
      </c>
      <c r="B5" s="67">
        <v>1</v>
      </c>
      <c r="C5" s="67" t="e">
        <f>COUNTIFS(#REF!,Support!A5)</f>
        <v>#REF!</v>
      </c>
    </row>
    <row r="6" spans="1:3" x14ac:dyDescent="0.25">
      <c r="A6" s="67" t="s">
        <v>77</v>
      </c>
      <c r="B6" s="67">
        <v>0</v>
      </c>
      <c r="C6" s="67" t="e">
        <f>COUNTIFS(#REF!,Support!A6)</f>
        <v>#REF!</v>
      </c>
    </row>
    <row r="7" spans="1:3" x14ac:dyDescent="0.25">
      <c r="A7" s="67" t="s">
        <v>78</v>
      </c>
      <c r="B7" s="67">
        <v>0</v>
      </c>
      <c r="C7" s="67" t="e">
        <f>COUNTIFS(#REF!,Support!A7)</f>
        <v>#REF!</v>
      </c>
    </row>
    <row r="8" spans="1:3" x14ac:dyDescent="0.25">
      <c r="A8" s="67" t="s">
        <v>79</v>
      </c>
      <c r="B8" s="67">
        <v>0</v>
      </c>
      <c r="C8" s="67" t="e">
        <f>COUNTIFS(#REF!,Support!A8)</f>
        <v>#REF!</v>
      </c>
    </row>
    <row r="9" spans="1:3" x14ac:dyDescent="0.25">
      <c r="A9" s="67" t="s">
        <v>80</v>
      </c>
      <c r="B9" s="67">
        <v>1</v>
      </c>
      <c r="C9" s="67" t="e">
        <f>COUNTIFS(#REF!,Support!A9)</f>
        <v>#REF!</v>
      </c>
    </row>
    <row r="10" spans="1:3" x14ac:dyDescent="0.25">
      <c r="A10" s="67" t="s">
        <v>81</v>
      </c>
      <c r="B10" s="67">
        <v>0</v>
      </c>
      <c r="C10" s="67" t="e">
        <f>COUNTIFS(#REF!,Support!A10)</f>
        <v>#REF!</v>
      </c>
    </row>
    <row r="11" spans="1:3" x14ac:dyDescent="0.25">
      <c r="A11" s="67" t="s">
        <v>82</v>
      </c>
      <c r="B11" s="67">
        <v>0</v>
      </c>
      <c r="C11" s="67" t="e">
        <f>COUNTIFS(#REF!,Support!A11)</f>
        <v>#REF!</v>
      </c>
    </row>
    <row r="12" spans="1:3" x14ac:dyDescent="0.25">
      <c r="A12" s="67" t="s">
        <v>83</v>
      </c>
      <c r="B12" s="67">
        <v>1</v>
      </c>
      <c r="C12" s="67" t="e">
        <f>COUNTIFS(#REF!,Support!A12)</f>
        <v>#REF!</v>
      </c>
    </row>
    <row r="13" spans="1:3" x14ac:dyDescent="0.25">
      <c r="A13"/>
    </row>
    <row r="14" spans="1:3" x14ac:dyDescent="0.25">
      <c r="A14"/>
    </row>
    <row r="15" spans="1:3" x14ac:dyDescent="0.25">
      <c r="A15"/>
    </row>
    <row r="16" spans="1:3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abSelected="1" zoomScale="85" zoomScaleNormal="85" workbookViewId="0">
      <selection activeCell="F30" sqref="F30"/>
    </sheetView>
  </sheetViews>
  <sheetFormatPr defaultRowHeight="12.75" x14ac:dyDescent="0.2"/>
  <cols>
    <col min="1" max="1" width="43.7109375" style="18" customWidth="1"/>
    <col min="2" max="2" width="24.7109375" style="18" customWidth="1"/>
    <col min="3" max="3" width="39.42578125" style="18" customWidth="1"/>
    <col min="4" max="4" width="16.140625" style="18" customWidth="1"/>
    <col min="5" max="5" width="16" style="2" customWidth="1"/>
    <col min="6" max="6" width="26.85546875" style="2" bestFit="1" customWidth="1"/>
    <col min="7" max="7" width="17" style="2" customWidth="1"/>
    <col min="8" max="8" width="14.85546875" style="2" customWidth="1"/>
    <col min="9" max="9" width="16" style="2" customWidth="1"/>
    <col min="10" max="11" width="14.7109375" style="2" customWidth="1"/>
    <col min="12" max="15" width="16.7109375" style="2" customWidth="1"/>
    <col min="16" max="16" width="11.42578125" style="2" customWidth="1"/>
    <col min="17" max="18" width="9.140625" style="2"/>
    <col min="19" max="19" width="9.140625" style="38"/>
    <col min="20" max="20" width="10" style="2" bestFit="1" customWidth="1"/>
    <col min="21" max="21" width="15" style="18" customWidth="1"/>
    <col min="22" max="16384" width="9.140625" style="2"/>
  </cols>
  <sheetData>
    <row r="1" spans="1:29" x14ac:dyDescent="0.2">
      <c r="A1" s="23">
        <v>1</v>
      </c>
      <c r="B1" s="23">
        <v>2</v>
      </c>
      <c r="C1" s="23">
        <v>4</v>
      </c>
      <c r="D1" s="23">
        <v>7</v>
      </c>
    </row>
    <row r="2" spans="1:29" x14ac:dyDescent="0.2">
      <c r="A2" s="14" t="s">
        <v>16</v>
      </c>
      <c r="B2" s="14" t="s">
        <v>17</v>
      </c>
      <c r="C2" s="14" t="s">
        <v>19</v>
      </c>
      <c r="D2" s="14" t="s">
        <v>18</v>
      </c>
    </row>
    <row r="3" spans="1:29" ht="38.25" x14ac:dyDescent="0.2">
      <c r="A3" s="36">
        <v>1</v>
      </c>
      <c r="B3" s="33" t="s">
        <v>20</v>
      </c>
      <c r="C3" s="33" t="s">
        <v>21</v>
      </c>
      <c r="D3" s="33" t="s">
        <v>22</v>
      </c>
    </row>
    <row r="4" spans="1:29" ht="89.25" x14ac:dyDescent="0.2">
      <c r="A4" s="36">
        <v>2</v>
      </c>
      <c r="B4" s="33" t="s">
        <v>23</v>
      </c>
      <c r="C4" s="33" t="s">
        <v>90</v>
      </c>
      <c r="D4" s="33" t="s">
        <v>24</v>
      </c>
    </row>
    <row r="6" spans="1:29" x14ac:dyDescent="0.2">
      <c r="A6" s="26"/>
    </row>
    <row r="7" spans="1:29" x14ac:dyDescent="0.2">
      <c r="A7" s="3" t="s">
        <v>85</v>
      </c>
    </row>
    <row r="8" spans="1:29" x14ac:dyDescent="0.2">
      <c r="A8" s="26"/>
    </row>
    <row r="9" spans="1:29" x14ac:dyDescent="0.2">
      <c r="A9" s="17" t="s">
        <v>32</v>
      </c>
      <c r="B9" s="34">
        <v>42004</v>
      </c>
      <c r="K9" s="99" t="s">
        <v>23</v>
      </c>
      <c r="L9" s="100"/>
      <c r="M9" s="100"/>
      <c r="N9" s="100"/>
      <c r="O9" s="100"/>
      <c r="P9" s="100"/>
      <c r="Q9" s="100"/>
      <c r="R9" s="100"/>
      <c r="S9" s="101"/>
      <c r="T9" s="102" t="s">
        <v>89</v>
      </c>
      <c r="U9" s="103"/>
      <c r="V9" s="103"/>
      <c r="W9" s="103"/>
      <c r="X9" s="103"/>
      <c r="Y9" s="103"/>
      <c r="Z9" s="103"/>
      <c r="AA9" s="103"/>
      <c r="AB9" s="103"/>
      <c r="AC9" s="104"/>
    </row>
    <row r="10" spans="1:29" x14ac:dyDescent="0.2">
      <c r="A10" s="23">
        <v>1</v>
      </c>
      <c r="B10" s="23">
        <v>2</v>
      </c>
      <c r="C10" s="23">
        <v>4</v>
      </c>
      <c r="D10" s="23">
        <v>6</v>
      </c>
      <c r="E10" s="23">
        <v>8</v>
      </c>
      <c r="F10" s="23">
        <v>9</v>
      </c>
      <c r="G10" s="23">
        <v>10</v>
      </c>
      <c r="H10" s="23">
        <v>11</v>
      </c>
      <c r="I10" s="23">
        <v>13</v>
      </c>
      <c r="J10" s="23">
        <v>14</v>
      </c>
      <c r="K10" s="23">
        <v>15</v>
      </c>
      <c r="L10" s="23">
        <v>16</v>
      </c>
      <c r="M10" s="23">
        <v>17</v>
      </c>
      <c r="N10" s="23">
        <v>18</v>
      </c>
      <c r="O10" s="23">
        <v>19</v>
      </c>
      <c r="P10" s="23">
        <v>20</v>
      </c>
      <c r="Q10" s="23">
        <v>21</v>
      </c>
      <c r="R10" s="23">
        <v>22</v>
      </c>
      <c r="S10" s="23">
        <v>23</v>
      </c>
      <c r="T10" s="23">
        <v>24</v>
      </c>
      <c r="U10" s="23">
        <v>25</v>
      </c>
      <c r="V10" s="23">
        <v>26</v>
      </c>
      <c r="W10" s="23">
        <v>27</v>
      </c>
      <c r="X10" s="23">
        <v>28</v>
      </c>
      <c r="Y10" s="23">
        <v>29</v>
      </c>
      <c r="Z10" s="23">
        <v>30</v>
      </c>
      <c r="AA10" s="23">
        <v>31</v>
      </c>
      <c r="AB10" s="23">
        <v>32</v>
      </c>
      <c r="AC10" s="23">
        <v>33</v>
      </c>
    </row>
    <row r="11" spans="1:29" s="24" customFormat="1" ht="38.25" x14ac:dyDescent="0.25">
      <c r="A11" s="25" t="s">
        <v>25</v>
      </c>
      <c r="B11" s="25" t="s">
        <v>26</v>
      </c>
      <c r="C11" s="25" t="s">
        <v>27</v>
      </c>
      <c r="D11" s="25" t="s">
        <v>7</v>
      </c>
      <c r="E11" s="25" t="s">
        <v>87</v>
      </c>
      <c r="F11" s="14" t="s">
        <v>5</v>
      </c>
      <c r="G11" s="25" t="s">
        <v>28</v>
      </c>
      <c r="H11" s="25" t="s">
        <v>30</v>
      </c>
      <c r="I11" s="25" t="s">
        <v>31</v>
      </c>
      <c r="J11" s="25" t="s">
        <v>33</v>
      </c>
      <c r="K11" s="82" t="s">
        <v>34</v>
      </c>
      <c r="L11" s="82" t="s">
        <v>12</v>
      </c>
      <c r="M11" s="82" t="s">
        <v>35</v>
      </c>
      <c r="N11" s="82" t="s">
        <v>4</v>
      </c>
      <c r="O11" s="82" t="s">
        <v>36</v>
      </c>
      <c r="P11" s="82" t="s">
        <v>37</v>
      </c>
      <c r="Q11" s="82" t="s">
        <v>38</v>
      </c>
      <c r="R11" s="83" t="s">
        <v>39</v>
      </c>
      <c r="S11" s="83" t="s">
        <v>42</v>
      </c>
      <c r="T11" s="84" t="s">
        <v>40</v>
      </c>
      <c r="U11" s="84" t="s">
        <v>34</v>
      </c>
      <c r="V11" s="84" t="s">
        <v>12</v>
      </c>
      <c r="W11" s="84" t="s">
        <v>35</v>
      </c>
      <c r="X11" s="84" t="s">
        <v>4</v>
      </c>
      <c r="Y11" s="84" t="s">
        <v>36</v>
      </c>
      <c r="Z11" s="84" t="s">
        <v>37</v>
      </c>
      <c r="AA11" s="84" t="s">
        <v>38</v>
      </c>
      <c r="AB11" s="85" t="s">
        <v>39</v>
      </c>
      <c r="AC11" s="85" t="s">
        <v>42</v>
      </c>
    </row>
    <row r="12" spans="1:29" x14ac:dyDescent="0.2">
      <c r="A12" s="14">
        <v>1</v>
      </c>
      <c r="B12" s="14" t="s">
        <v>86</v>
      </c>
      <c r="C12" s="79">
        <v>27667</v>
      </c>
      <c r="D12" s="14" t="s">
        <v>29</v>
      </c>
      <c r="E12" s="53">
        <v>40000</v>
      </c>
      <c r="F12" s="80">
        <v>10</v>
      </c>
      <c r="G12" s="14">
        <v>60</v>
      </c>
      <c r="H12" s="14">
        <f>TRUNC(($B$9-C12)/365.25)</f>
        <v>39</v>
      </c>
      <c r="I12" s="14">
        <f>MAX(G12-H12,0)</f>
        <v>21</v>
      </c>
      <c r="J12" s="80">
        <f>I12+TRUNC(F12)</f>
        <v>31</v>
      </c>
      <c r="K12" s="86">
        <f>IF(J12&gt;30,7,IF(J12&gt;25,5,IF(J12&gt;20,4,IF(J12&gt;15,3,IF(J12&gt;10,2,IF(J12&gt;=5,1,0))))))*E12</f>
        <v>280000</v>
      </c>
      <c r="L12" s="87">
        <f>VLOOKUP(I12,'Assumptions 31.12.2014'!$M$8:$N$108,2,0)</f>
        <v>7.679849101918515E-2</v>
      </c>
      <c r="M12" s="87">
        <f>VLOOKUP($H12+I12,'Assumptions 31.12.2014'!$A$9:$C$109,IF(DBO_active!D12="М",2,3),0)/VLOOKUP($H12,'Assumptions 31.12.2014'!$A$9:$C$109,IF(DBO_active!D12="М",2,3),0)</f>
        <v>0.73502861520566831</v>
      </c>
      <c r="N12" s="87">
        <f>VLOOKUP(H12+I12,'Assumptions 31.12.2014'!$D$9:$F$109,IF(DBO_active!D12="М",2,3),0)/VLOOKUP(H12,'Assumptions 31.12.2014'!$D$9:$F$109,IF(DBO_active!D12="М",2,3),0)</f>
        <v>0.32483169405317108</v>
      </c>
      <c r="O12" s="87">
        <f>VLOOKUP(I12,'Assumptions 31.12.2014'!$P$8:$Q$108,2,0)</f>
        <v>4.1405623748602123</v>
      </c>
      <c r="P12" s="86">
        <f>K12*L12*M12*N12*O12</f>
        <v>21258.503720270917</v>
      </c>
      <c r="Q12" s="87">
        <f>IFERROR(TRUNC(F12)/J12,0)</f>
        <v>0.32258064516129031</v>
      </c>
      <c r="R12" s="83">
        <f>P12*Q12</f>
        <v>6857.5818452486828</v>
      </c>
      <c r="S12" s="83">
        <f>IFERROR(1/J12*P12,0)</f>
        <v>685.75818452486828</v>
      </c>
      <c r="T12" s="90">
        <f>MAX(0,50-H12+TRUNC(F12))</f>
        <v>21</v>
      </c>
      <c r="U12" s="88">
        <f>T12*5%*E12</f>
        <v>42000</v>
      </c>
      <c r="V12" s="89">
        <f>IFERROR(VLOOKUP(50-H12,'Assumptions 31.12.2014'!$M$8:$N$108,2,0),0)</f>
        <v>0.26069765320896049</v>
      </c>
      <c r="W12" s="89">
        <f>MIN(VLOOKUP(50,'Assumptions 31.12.2014'!$A$9:$C$109,IF(DBO_active!D12="М",2,3),0)/VLOOKUP(H12,'Assumptions 31.12.2014'!$A$9:$C$109,IF(DBO_active!D12="М",2,3),0),1)</f>
        <v>0.89569219164403746</v>
      </c>
      <c r="X12" s="89">
        <f>MIN(VLOOKUP(50,'Assumptions 31.12.2014'!$D$9:$F$109,IF(DBO_active!D12="М",2,3),0)/VLOOKUP(H12,'Assumptions 31.12.2014'!$D$9:$F$109,IF(DBO_active!D12="М",2,3),0),1)</f>
        <v>0.52526924649971451</v>
      </c>
      <c r="Y12" s="89">
        <f>VLOOKUP(MAX(0,50-H12),'Assumptions 31.12.2014'!$P$8:$Q$108,2,0)</f>
        <v>2.1048519522998355</v>
      </c>
      <c r="Z12" s="88">
        <f>U12*V12*W12*X12*Y12</f>
        <v>10842.981811099611</v>
      </c>
      <c r="AA12" s="89">
        <f>IFERROR(TRUNC(F12)/T12,0)</f>
        <v>0.47619047619047616</v>
      </c>
      <c r="AB12" s="85">
        <f>AA12*Z12</f>
        <v>5163.3246719521958</v>
      </c>
      <c r="AC12" s="85">
        <f>IFERROR(1/T12*Z12,0)</f>
        <v>516.33246719521958</v>
      </c>
    </row>
    <row r="13" spans="1:29" x14ac:dyDescent="0.2">
      <c r="A13" s="4"/>
      <c r="B13" s="4"/>
      <c r="C13" s="40"/>
      <c r="D13" s="4"/>
      <c r="E13" s="32"/>
      <c r="F13" s="27"/>
      <c r="G13" s="4"/>
      <c r="H13" s="4"/>
      <c r="I13" s="4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x14ac:dyDescent="0.2">
      <c r="A14" s="17" t="s">
        <v>32</v>
      </c>
      <c r="B14" s="34">
        <v>41639</v>
      </c>
      <c r="K14" s="99" t="s">
        <v>23</v>
      </c>
      <c r="L14" s="100"/>
      <c r="M14" s="100"/>
      <c r="N14" s="100"/>
      <c r="O14" s="100"/>
      <c r="P14" s="100"/>
      <c r="Q14" s="100"/>
      <c r="R14" s="100"/>
      <c r="S14" s="101"/>
      <c r="T14" s="102" t="s">
        <v>89</v>
      </c>
      <c r="U14" s="103"/>
      <c r="V14" s="103"/>
      <c r="W14" s="103"/>
      <c r="X14" s="103"/>
      <c r="Y14" s="103"/>
      <c r="Z14" s="103"/>
      <c r="AA14" s="103"/>
      <c r="AB14" s="103"/>
      <c r="AC14" s="104"/>
    </row>
    <row r="15" spans="1:29" x14ac:dyDescent="0.2">
      <c r="A15" s="23">
        <v>1</v>
      </c>
      <c r="B15" s="23">
        <v>2</v>
      </c>
      <c r="C15" s="23">
        <v>4</v>
      </c>
      <c r="D15" s="23">
        <v>6</v>
      </c>
      <c r="E15" s="23">
        <v>8</v>
      </c>
      <c r="F15" s="23">
        <v>9</v>
      </c>
      <c r="G15" s="23">
        <v>10</v>
      </c>
      <c r="H15" s="23">
        <v>11</v>
      </c>
      <c r="I15" s="23">
        <v>13</v>
      </c>
      <c r="J15" s="23">
        <v>14</v>
      </c>
      <c r="K15" s="23">
        <v>15</v>
      </c>
      <c r="L15" s="23">
        <v>16</v>
      </c>
      <c r="M15" s="23">
        <v>17</v>
      </c>
      <c r="N15" s="23">
        <v>18</v>
      </c>
      <c r="O15" s="23">
        <v>19</v>
      </c>
      <c r="P15" s="23">
        <v>20</v>
      </c>
      <c r="Q15" s="23">
        <v>21</v>
      </c>
      <c r="R15" s="23">
        <v>22</v>
      </c>
      <c r="S15" s="23">
        <v>23</v>
      </c>
      <c r="T15" s="23">
        <v>24</v>
      </c>
      <c r="U15" s="23">
        <v>25</v>
      </c>
      <c r="V15" s="23">
        <v>26</v>
      </c>
      <c r="W15" s="23">
        <v>27</v>
      </c>
      <c r="X15" s="23">
        <v>28</v>
      </c>
      <c r="Y15" s="23">
        <v>29</v>
      </c>
      <c r="Z15" s="23">
        <v>30</v>
      </c>
      <c r="AA15" s="23">
        <v>31</v>
      </c>
      <c r="AB15" s="23">
        <v>32</v>
      </c>
      <c r="AC15" s="23">
        <v>33</v>
      </c>
    </row>
    <row r="16" spans="1:29" s="24" customFormat="1" ht="38.25" x14ac:dyDescent="0.25">
      <c r="A16" s="25" t="s">
        <v>25</v>
      </c>
      <c r="B16" s="25" t="s">
        <v>26</v>
      </c>
      <c r="C16" s="25" t="s">
        <v>27</v>
      </c>
      <c r="D16" s="25" t="s">
        <v>7</v>
      </c>
      <c r="E16" s="25" t="s">
        <v>87</v>
      </c>
      <c r="F16" s="14" t="s">
        <v>5</v>
      </c>
      <c r="G16" s="25" t="s">
        <v>28</v>
      </c>
      <c r="H16" s="25" t="s">
        <v>30</v>
      </c>
      <c r="I16" s="25" t="s">
        <v>31</v>
      </c>
      <c r="J16" s="25" t="s">
        <v>33</v>
      </c>
      <c r="K16" s="82" t="s">
        <v>34</v>
      </c>
      <c r="L16" s="82" t="s">
        <v>12</v>
      </c>
      <c r="M16" s="82" t="s">
        <v>35</v>
      </c>
      <c r="N16" s="82" t="s">
        <v>4</v>
      </c>
      <c r="O16" s="82" t="s">
        <v>36</v>
      </c>
      <c r="P16" s="82" t="s">
        <v>37</v>
      </c>
      <c r="Q16" s="82" t="s">
        <v>38</v>
      </c>
      <c r="R16" s="83" t="s">
        <v>39</v>
      </c>
      <c r="S16" s="83" t="s">
        <v>42</v>
      </c>
      <c r="T16" s="84" t="s">
        <v>40</v>
      </c>
      <c r="U16" s="84" t="s">
        <v>34</v>
      </c>
      <c r="V16" s="84" t="s">
        <v>12</v>
      </c>
      <c r="W16" s="84" t="s">
        <v>35</v>
      </c>
      <c r="X16" s="84" t="s">
        <v>4</v>
      </c>
      <c r="Y16" s="84" t="s">
        <v>36</v>
      </c>
      <c r="Z16" s="84" t="s">
        <v>37</v>
      </c>
      <c r="AA16" s="84" t="s">
        <v>38</v>
      </c>
      <c r="AB16" s="85" t="s">
        <v>39</v>
      </c>
      <c r="AC16" s="85" t="s">
        <v>42</v>
      </c>
    </row>
    <row r="17" spans="1:29" x14ac:dyDescent="0.2">
      <c r="A17" s="14">
        <v>1</v>
      </c>
      <c r="B17" s="14" t="s">
        <v>86</v>
      </c>
      <c r="C17" s="79">
        <v>27667</v>
      </c>
      <c r="D17" s="14" t="s">
        <v>29</v>
      </c>
      <c r="E17" s="53">
        <v>35000</v>
      </c>
      <c r="F17" s="80">
        <v>9</v>
      </c>
      <c r="G17" s="14">
        <v>60</v>
      </c>
      <c r="H17" s="14">
        <f>TRUNC(($B$14-C17)/365.25)</f>
        <v>38</v>
      </c>
      <c r="I17" s="14">
        <f>MAX(G17-H17,0)</f>
        <v>22</v>
      </c>
      <c r="J17" s="80">
        <f>I17+TRUNC(F17)</f>
        <v>31</v>
      </c>
      <c r="K17" s="86">
        <f>IF(J17&gt;30,7,IF(J17&gt;25,5,IF(J17&gt;20,4,IF(J17&gt;15,3,IF(J17&gt;10,2,IF(J17&gt;=5,1,0))))))*E17</f>
        <v>245000</v>
      </c>
      <c r="L17" s="87">
        <f>VLOOKUP(I17,'Assumptions 31.12.2013'!$M$8:$N$108,2,0)</f>
        <v>0.18394050703365597</v>
      </c>
      <c r="M17" s="87">
        <f>VLOOKUP($H17+I17,'Assumptions 31.12.2013'!$A$9:$C$109,IF(DBO_active!D17="М",2,3),0)/VLOOKUP($H17,'Assumptions 31.12.2013'!$A$9:$C$109,IF(DBO_active!D17="М",2,3),0)</f>
        <v>0.72998631890535748</v>
      </c>
      <c r="N17" s="87">
        <f>VLOOKUP(H17+I17,'Assumptions 31.12.2013'!$D$9:$F$109,IF(DBO_active!D17="М",2,3),0)/VLOOKUP(H17,'Assumptions 31.12.2013'!$D$9:$F$109,IF(DBO_active!D17="М",2,3),0)</f>
        <v>0.29886849623482153</v>
      </c>
      <c r="O17" s="87">
        <f>VLOOKUP(I17,'Assumptions 31.12.2013'!$P$8:$Q$108,2,0)</f>
        <v>2.9252607199217238</v>
      </c>
      <c r="P17" s="86">
        <f>K17*L17*M17*N17*O17</f>
        <v>28760.928500611699</v>
      </c>
      <c r="Q17" s="87">
        <f>IFERROR(TRUNC(F17)/J17,0)</f>
        <v>0.29032258064516131</v>
      </c>
      <c r="R17" s="83">
        <f>P17*Q17</f>
        <v>8349.9469840485581</v>
      </c>
      <c r="S17" s="83">
        <f>IFERROR(1/J17*P17,0)</f>
        <v>927.77188711650638</v>
      </c>
      <c r="T17" s="90">
        <f>MAX(0,50-H17+TRUNC(F17))</f>
        <v>21</v>
      </c>
      <c r="U17" s="88">
        <f>T17*5%*E17</f>
        <v>36750</v>
      </c>
      <c r="V17" s="89">
        <f>IFERROR(VLOOKUP(50-H17,'Assumptions 31.12.2013'!$M$8:$N$108,2,0),0)</f>
        <v>0.39711375864599113</v>
      </c>
      <c r="W17" s="89">
        <f>MIN(VLOOKUP(50,'Assumptions 31.12.2013'!$A$9:$C$109,IF(DBO_active!D17="М",2,3),0)/VLOOKUP(H17,'Assumptions 31.12.2013'!$A$9:$C$109,IF(DBO_active!D17="М",2,3),0),1)</f>
        <v>0.88954774320935937</v>
      </c>
      <c r="X17" s="89">
        <f>MIN(VLOOKUP(50,'Assumptions 31.12.2013'!$D$9:$F$109,IF(DBO_active!D17="М",2,3),0)/VLOOKUP(H17,'Assumptions 31.12.2013'!$D$9:$F$109,IF(DBO_active!D17="М",2,3),0),1)</f>
        <v>0.4832854450282511</v>
      </c>
      <c r="Y17" s="89">
        <f>VLOOKUP(MAX(0,50-H17),'Assumptions 31.12.2013'!$P$8:$Q$108,2,0)</f>
        <v>1.7958563260221292</v>
      </c>
      <c r="Z17" s="88">
        <f>U17*V17*W17*X17*Y17</f>
        <v>11267.221819816461</v>
      </c>
      <c r="AA17" s="89">
        <f>IFERROR(TRUNC(F17)/T17,0)</f>
        <v>0.42857142857142855</v>
      </c>
      <c r="AB17" s="85">
        <f>AA17*Z17</f>
        <v>4828.8093513499116</v>
      </c>
      <c r="AC17" s="85">
        <f>IFERROR(1/T17*Z17,0)</f>
        <v>536.53437237221237</v>
      </c>
    </row>
    <row r="18" spans="1:29" x14ac:dyDescent="0.2">
      <c r="A18" s="14">
        <v>1</v>
      </c>
      <c r="B18" s="14" t="s">
        <v>86</v>
      </c>
      <c r="C18" s="79">
        <v>27667</v>
      </c>
      <c r="D18" s="14" t="s">
        <v>29</v>
      </c>
      <c r="E18" s="53">
        <v>35000</v>
      </c>
      <c r="F18" s="80">
        <v>9</v>
      </c>
      <c r="G18" s="14">
        <v>60</v>
      </c>
      <c r="H18" s="14">
        <f>TRUNC(($B$14-C18)/365.25)</f>
        <v>38</v>
      </c>
      <c r="I18" s="14">
        <f>MAX(G18-H18,0)</f>
        <v>22</v>
      </c>
      <c r="J18" s="80">
        <f>I18+TRUNC(F18)</f>
        <v>31</v>
      </c>
      <c r="K18" s="86">
        <f>IF(J18&gt;30,7,IF(J18&gt;25,5,IF(J18&gt;20,4,IF(J18&gt;15,3,IF(J18&gt;10,2,IF(J18&gt;=5,1,0))))))*E18</f>
        <v>245000</v>
      </c>
      <c r="L18" s="87">
        <f>VLOOKUP(I18,'Assumptions 31.12.2014'!$M$8:$N$108,2,0)</f>
        <v>6.7963266388659432E-2</v>
      </c>
      <c r="M18" s="87">
        <f>VLOOKUP($H18+I18,'Assumptions 31.12.2013'!$A$9:$C$109,IF(DBO_active!D18="М",2,3),0)/VLOOKUP($H18,'Assumptions 31.12.2013'!$A$9:$C$109,IF(DBO_active!D18="М",2,3),0)</f>
        <v>0.72998631890535748</v>
      </c>
      <c r="N18" s="87">
        <f>VLOOKUP(H18+I18,'Assumptions 31.12.2013'!$D$9:$F$109,IF(DBO_active!D18="М",2,3),0)/VLOOKUP(H18,'Assumptions 31.12.2013'!$D$9:$F$109,IF(DBO_active!D18="М",2,3),0)</f>
        <v>0.29886849623482153</v>
      </c>
      <c r="O18" s="87">
        <f>VLOOKUP(I18,'Assumptions 31.12.2014'!$P$8:$Q$108,2,0)</f>
        <v>4.4304017411004271</v>
      </c>
      <c r="P18" s="86">
        <f>K18*L18*M18*N18*O18</f>
        <v>16094.529900609376</v>
      </c>
      <c r="Q18" s="87">
        <f>IFERROR(TRUNC(F18)/J18,0)</f>
        <v>0.29032258064516131</v>
      </c>
      <c r="R18" s="83">
        <f>P18*Q18</f>
        <v>4672.6054550156259</v>
      </c>
      <c r="S18" s="83">
        <f>IFERROR(1/J18*P18,0)</f>
        <v>519.17838389062501</v>
      </c>
      <c r="T18" s="90">
        <f>MAX(0,50-H18+TRUNC(F18))</f>
        <v>21</v>
      </c>
      <c r="U18" s="88">
        <f>T18*5%*E18</f>
        <v>36750</v>
      </c>
      <c r="V18" s="89">
        <f>IFERROR(VLOOKUP(50-H18,'Assumptions 31.12.2014'!$M$8:$N$108,2,0),0)</f>
        <v>0.23070588779554027</v>
      </c>
      <c r="W18" s="89">
        <f>MIN(VLOOKUP(50,'Assumptions 31.12.2013'!$A$9:$C$109,IF(DBO_active!D18="М",2,3),0)/VLOOKUP(H18,'Assumptions 31.12.2013'!$A$9:$C$109,IF(DBO_active!D18="М",2,3),0),1)</f>
        <v>0.88954774320935937</v>
      </c>
      <c r="X18" s="89">
        <f>MIN(VLOOKUP(50,'Assumptions 31.12.2013'!$D$9:$F$109,IF(DBO_active!D18="М",2,3),0)/VLOOKUP(H18,'Assumptions 31.12.2013'!$D$9:$F$109,IF(DBO_active!D18="М",2,3),0),1)</f>
        <v>0.4832854450282511</v>
      </c>
      <c r="Y18" s="89">
        <f>VLOOKUP(MAX(0,50-H18),'Assumptions 31.12.2014'!$P$8:$Q$108,2,0)</f>
        <v>2.2521915889608235</v>
      </c>
      <c r="Z18" s="88">
        <f>U18*V18*W18*X18*Y18</f>
        <v>8209.0770482637854</v>
      </c>
      <c r="AA18" s="89">
        <f>IFERROR(TRUNC(F18)/T18,0)</f>
        <v>0.42857142857142855</v>
      </c>
      <c r="AB18" s="85">
        <f>AA18*Z18</f>
        <v>3518.1758778273365</v>
      </c>
      <c r="AC18" s="85">
        <f>IFERROR(1/T18*Z18,0)</f>
        <v>390.90843086970403</v>
      </c>
    </row>
    <row r="20" spans="1:29" x14ac:dyDescent="0.2">
      <c r="A20" s="42" t="s">
        <v>56</v>
      </c>
      <c r="B20" s="2"/>
      <c r="C20" s="2"/>
    </row>
    <row r="21" spans="1:29" x14ac:dyDescent="0.2">
      <c r="A21" s="91" t="s">
        <v>57</v>
      </c>
      <c r="B21" s="92">
        <v>41639</v>
      </c>
      <c r="C21" s="93">
        <v>42004</v>
      </c>
    </row>
    <row r="22" spans="1:29" x14ac:dyDescent="0.2">
      <c r="A22" s="94" t="s">
        <v>61</v>
      </c>
      <c r="B22" s="48">
        <f>'Assumptions 31.12.2013'!J9</f>
        <v>0.08</v>
      </c>
      <c r="C22" s="48">
        <f>'Assumptions 31.12.2014'!J9</f>
        <v>0.13</v>
      </c>
      <c r="D22" s="2"/>
    </row>
    <row r="23" spans="1:29" x14ac:dyDescent="0.2">
      <c r="A23" s="95" t="s">
        <v>62</v>
      </c>
      <c r="B23" s="49">
        <f>'Assumptions 31.12.2013'!J10</f>
        <v>0.05</v>
      </c>
      <c r="C23" s="49">
        <f>'Assumptions 31.12.2014'!J10</f>
        <v>7.0000000000000007E-2</v>
      </c>
      <c r="D23" s="2"/>
    </row>
    <row r="24" spans="1:29" x14ac:dyDescent="0.2">
      <c r="A24" s="91" t="s">
        <v>58</v>
      </c>
      <c r="B24" s="92">
        <v>41639</v>
      </c>
      <c r="C24" s="93">
        <v>42004</v>
      </c>
      <c r="D24" s="2"/>
    </row>
    <row r="25" spans="1:29" s="38" customFormat="1" x14ac:dyDescent="0.25">
      <c r="A25" s="94" t="s">
        <v>59</v>
      </c>
      <c r="B25" s="48" t="s">
        <v>91</v>
      </c>
      <c r="C25" s="48" t="s">
        <v>91</v>
      </c>
      <c r="U25" s="18"/>
    </row>
    <row r="26" spans="1:29" x14ac:dyDescent="0.2">
      <c r="A26" s="96" t="s">
        <v>60</v>
      </c>
      <c r="B26" s="50" t="s">
        <v>92</v>
      </c>
      <c r="C26" s="50" t="s">
        <v>92</v>
      </c>
    </row>
    <row r="28" spans="1:29" x14ac:dyDescent="0.2">
      <c r="A28" s="42" t="s">
        <v>43</v>
      </c>
      <c r="B28" s="2"/>
      <c r="C28" s="2"/>
    </row>
    <row r="29" spans="1:29" x14ac:dyDescent="0.2">
      <c r="A29" s="51" t="s">
        <v>63</v>
      </c>
      <c r="B29" s="52">
        <v>42004</v>
      </c>
      <c r="C29" s="8"/>
    </row>
    <row r="30" spans="1:29" ht="25.5" x14ac:dyDescent="0.2">
      <c r="A30" s="39"/>
      <c r="B30" s="35" t="s">
        <v>66</v>
      </c>
      <c r="C30" s="55" t="s">
        <v>67</v>
      </c>
    </row>
    <row r="31" spans="1:29" x14ac:dyDescent="0.2">
      <c r="A31" s="45" t="s">
        <v>44</v>
      </c>
      <c r="B31" s="57">
        <f>R17</f>
        <v>8349.9469840485581</v>
      </c>
      <c r="C31" s="58">
        <f>AB17</f>
        <v>4828.8093513499116</v>
      </c>
      <c r="D31" s="98"/>
    </row>
    <row r="32" spans="1:29" x14ac:dyDescent="0.2">
      <c r="A32" s="43" t="s">
        <v>49</v>
      </c>
      <c r="B32" s="75">
        <f>S17</f>
        <v>927.77188711650638</v>
      </c>
      <c r="C32" s="76">
        <f>AC17</f>
        <v>536.53437237221237</v>
      </c>
    </row>
    <row r="33" spans="1:4" x14ac:dyDescent="0.2">
      <c r="A33" s="44" t="s">
        <v>45</v>
      </c>
      <c r="B33" s="77">
        <f>B22*B31</f>
        <v>667.99575872388471</v>
      </c>
      <c r="C33" s="78">
        <f>B22*C31</f>
        <v>386.30474810799296</v>
      </c>
    </row>
    <row r="34" spans="1:4" x14ac:dyDescent="0.2">
      <c r="A34" s="43" t="s">
        <v>68</v>
      </c>
      <c r="B34" s="59"/>
      <c r="C34" s="60"/>
    </row>
    <row r="35" spans="1:4" x14ac:dyDescent="0.2">
      <c r="A35" s="56" t="s">
        <v>46</v>
      </c>
      <c r="B35" s="75">
        <f>AB34</f>
        <v>0</v>
      </c>
      <c r="C35" s="76">
        <f>AC34</f>
        <v>0</v>
      </c>
      <c r="D35" s="97" t="s">
        <v>93</v>
      </c>
    </row>
    <row r="36" spans="1:4" x14ac:dyDescent="0.2">
      <c r="A36" s="56" t="s">
        <v>47</v>
      </c>
      <c r="B36" s="59">
        <f>R18-R17</f>
        <v>-3677.3415290329322</v>
      </c>
      <c r="C36" s="60">
        <f>AB18-AB17</f>
        <v>-1310.6334735225751</v>
      </c>
    </row>
    <row r="37" spans="1:4" x14ac:dyDescent="0.2">
      <c r="A37" s="56" t="s">
        <v>48</v>
      </c>
      <c r="B37" s="59">
        <f>B42-B31-B32-B33-B35-B36-B38-B39-B40-B41</f>
        <v>589.20874439266618</v>
      </c>
      <c r="C37" s="60">
        <f>C42-C31-C32-C33-C35-C36-C38-C39-C40-C41</f>
        <v>722.30967364465391</v>
      </c>
    </row>
    <row r="38" spans="1:4" x14ac:dyDescent="0.2">
      <c r="A38" s="43" t="s">
        <v>50</v>
      </c>
      <c r="B38" s="59">
        <v>0</v>
      </c>
      <c r="C38" s="60">
        <v>0</v>
      </c>
    </row>
    <row r="39" spans="1:4" x14ac:dyDescent="0.2">
      <c r="A39" s="43" t="s">
        <v>51</v>
      </c>
      <c r="B39" s="59">
        <v>0</v>
      </c>
      <c r="C39" s="60">
        <v>0</v>
      </c>
    </row>
    <row r="40" spans="1:4" x14ac:dyDescent="0.2">
      <c r="A40" s="43" t="s">
        <v>52</v>
      </c>
      <c r="B40" s="75">
        <v>0</v>
      </c>
      <c r="C40" s="76">
        <v>0</v>
      </c>
    </row>
    <row r="41" spans="1:4" x14ac:dyDescent="0.2">
      <c r="A41" s="43" t="s">
        <v>71</v>
      </c>
      <c r="B41" s="59">
        <v>0</v>
      </c>
      <c r="C41" s="60">
        <v>0</v>
      </c>
    </row>
    <row r="42" spans="1:4" x14ac:dyDescent="0.2">
      <c r="A42" s="45" t="s">
        <v>53</v>
      </c>
      <c r="B42" s="57">
        <f>R12</f>
        <v>6857.5818452486828</v>
      </c>
      <c r="C42" s="58">
        <f>AB12</f>
        <v>5163.3246719521958</v>
      </c>
    </row>
    <row r="43" spans="1:4" x14ac:dyDescent="0.2">
      <c r="A43" s="2"/>
      <c r="B43" s="63"/>
      <c r="C43" s="63"/>
    </row>
    <row r="44" spans="1:4" x14ac:dyDescent="0.2">
      <c r="A44" s="2"/>
      <c r="B44" s="54"/>
      <c r="C44" s="54"/>
    </row>
    <row r="45" spans="1:4" x14ac:dyDescent="0.2">
      <c r="A45" s="51" t="s">
        <v>64</v>
      </c>
      <c r="B45" s="52">
        <v>42004</v>
      </c>
      <c r="C45" s="8"/>
    </row>
    <row r="46" spans="1:4" ht="25.5" x14ac:dyDescent="0.2">
      <c r="A46" s="41"/>
      <c r="B46" s="35" t="s">
        <v>66</v>
      </c>
      <c r="C46" s="55" t="s">
        <v>67</v>
      </c>
    </row>
    <row r="47" spans="1:4" x14ac:dyDescent="0.2">
      <c r="A47" s="39" t="s">
        <v>49</v>
      </c>
      <c r="B47" s="64">
        <f>B32</f>
        <v>927.77188711650638</v>
      </c>
      <c r="C47" s="65">
        <f>C32</f>
        <v>536.53437237221237</v>
      </c>
    </row>
    <row r="48" spans="1:4" x14ac:dyDescent="0.2">
      <c r="A48" s="13" t="s">
        <v>45</v>
      </c>
      <c r="B48" s="59">
        <f>B33</f>
        <v>667.99575872388471</v>
      </c>
      <c r="C48" s="60">
        <f>C33</f>
        <v>386.30474810799296</v>
      </c>
    </row>
    <row r="49" spans="1:3" x14ac:dyDescent="0.2">
      <c r="A49" s="13" t="s">
        <v>65</v>
      </c>
      <c r="B49" s="59">
        <v>0</v>
      </c>
      <c r="C49" s="60">
        <f>SUM(C35:C37)</f>
        <v>-588.32379987792115</v>
      </c>
    </row>
    <row r="50" spans="1:3" x14ac:dyDescent="0.2">
      <c r="A50" s="46" t="s">
        <v>50</v>
      </c>
      <c r="B50" s="61">
        <v>0</v>
      </c>
      <c r="C50" s="62">
        <v>0</v>
      </c>
    </row>
    <row r="51" spans="1:3" x14ac:dyDescent="0.2">
      <c r="A51" s="2"/>
      <c r="B51" s="37"/>
      <c r="C51" s="2"/>
    </row>
    <row r="52" spans="1:3" x14ac:dyDescent="0.2">
      <c r="A52" s="51" t="s">
        <v>69</v>
      </c>
      <c r="B52" s="52">
        <v>42004</v>
      </c>
      <c r="C52" s="8"/>
    </row>
    <row r="53" spans="1:3" ht="25.5" x14ac:dyDescent="0.2">
      <c r="A53" s="45"/>
      <c r="B53" s="35" t="s">
        <v>66</v>
      </c>
      <c r="C53" s="55" t="s">
        <v>67</v>
      </c>
    </row>
    <row r="54" spans="1:3" x14ac:dyDescent="0.2">
      <c r="A54" s="45" t="s">
        <v>70</v>
      </c>
      <c r="B54" s="57">
        <f>SUM(B35:B37)</f>
        <v>-3088.132784640266</v>
      </c>
      <c r="C54" s="58">
        <v>0</v>
      </c>
    </row>
  </sheetData>
  <autoFilter ref="A11:AE11"/>
  <mergeCells count="4">
    <mergeCell ref="K9:S9"/>
    <mergeCell ref="T9:AC9"/>
    <mergeCell ref="K14:S14"/>
    <mergeCell ref="T14:A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Assumptions 31.12.2013</vt:lpstr>
      <vt:lpstr>Assumptions 31.12.2014</vt:lpstr>
      <vt:lpstr>Support</vt:lpstr>
      <vt:lpstr>DBO_active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2015-09-27T11:25:23Z</dcterms:modified>
</cp:coreProperties>
</file>